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7- Julio 2025/"/>
    </mc:Choice>
  </mc:AlternateContent>
  <xr:revisionPtr revIDLastSave="2" documentId="8_{ABD88FF5-0300-4174-A479-40E88DBAFA64}" xr6:coauthVersionLast="47" xr6:coauthVersionMax="47" xr10:uidLastSave="{A72FC8C6-3C66-4AC0-AD3A-0ABD21D4D264}"/>
  <bookViews>
    <workbookView xWindow="20370" yWindow="-120" windowWidth="20730" windowHeight="11040" xr2:uid="{19402BE4-FBD1-45CE-9C90-94A97679E3FA}"/>
  </bookViews>
  <sheets>
    <sheet name="Hoja3" sheetId="9" r:id="rId1"/>
    <sheet name="Hoja1" sheetId="8" r:id="rId2"/>
    <sheet name="Rendimiento" sheetId="3" state="hidden" r:id="rId3"/>
    <sheet name="Patrimonio" sheetId="4" state="hidden" r:id="rId4"/>
    <sheet name="Flujo" sheetId="5" state="hidden" r:id="rId5"/>
    <sheet name="Compraracion Presupuesto" sheetId="6" state="hidden" r:id="rId6"/>
    <sheet name="Hoja2" sheetId="7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9" l="1"/>
  <c r="D26" i="9"/>
  <c r="D16" i="9"/>
  <c r="D20" i="9" s="1"/>
  <c r="F16" i="6"/>
  <c r="F65" i="6"/>
  <c r="F64" i="6"/>
  <c r="F63" i="6"/>
  <c r="F62" i="6"/>
  <c r="E62" i="6"/>
  <c r="F61" i="6"/>
  <c r="F60" i="6"/>
  <c r="F59" i="6"/>
  <c r="E59" i="6"/>
  <c r="F58" i="6"/>
  <c r="E58" i="6"/>
  <c r="F57" i="6"/>
  <c r="E57" i="6"/>
  <c r="D56" i="6"/>
  <c r="C56" i="6"/>
  <c r="F55" i="6"/>
  <c r="F54" i="6"/>
  <c r="F53" i="6"/>
  <c r="C52" i="6"/>
  <c r="F52" i="6" s="1"/>
  <c r="F51" i="6"/>
  <c r="E51" i="6"/>
  <c r="F50" i="6"/>
  <c r="E50" i="6"/>
  <c r="F49" i="6"/>
  <c r="F48" i="6"/>
  <c r="F47" i="6"/>
  <c r="D46" i="6"/>
  <c r="C46" i="6"/>
  <c r="F30" i="6"/>
  <c r="E30" i="6"/>
  <c r="F29" i="6"/>
  <c r="E29" i="6"/>
  <c r="F28" i="6"/>
  <c r="E28" i="6"/>
  <c r="F27" i="6"/>
  <c r="E27" i="6"/>
  <c r="F26" i="6"/>
  <c r="E26" i="6"/>
  <c r="F25" i="6"/>
  <c r="E25" i="6"/>
  <c r="D21" i="6"/>
  <c r="F23" i="6"/>
  <c r="E23" i="6"/>
  <c r="F22" i="6"/>
  <c r="I21" i="6"/>
  <c r="C21" i="6"/>
  <c r="F20" i="6"/>
  <c r="E20" i="6"/>
  <c r="F19" i="6"/>
  <c r="E19" i="6"/>
  <c r="F18" i="6"/>
  <c r="E18" i="6"/>
  <c r="F17" i="6"/>
  <c r="E17" i="6"/>
  <c r="F15" i="6"/>
  <c r="E15" i="6"/>
  <c r="F14" i="6"/>
  <c r="E14" i="6"/>
  <c r="F13" i="6"/>
  <c r="E13" i="6"/>
  <c r="F12" i="6"/>
  <c r="E12" i="6"/>
  <c r="D32" i="9" l="1"/>
  <c r="D33" i="9" s="1"/>
  <c r="C66" i="6"/>
  <c r="D66" i="6"/>
  <c r="E46" i="6"/>
  <c r="D11" i="6"/>
  <c r="D31" i="6" s="1"/>
  <c r="F46" i="6"/>
  <c r="F21" i="6"/>
  <c r="E21" i="6"/>
  <c r="C11" i="6"/>
  <c r="F56" i="6"/>
  <c r="F24" i="6"/>
  <c r="E22" i="6"/>
  <c r="E56" i="6"/>
  <c r="E24" i="6"/>
  <c r="E66" i="6" l="1"/>
  <c r="F66" i="6"/>
  <c r="F11" i="6"/>
  <c r="E11" i="6"/>
  <c r="C31" i="6"/>
  <c r="F31" i="6" s="1"/>
  <c r="F18" i="4" l="1"/>
  <c r="B23" i="3"/>
  <c r="B25" i="3" s="1"/>
  <c r="B15" i="3"/>
  <c r="B17" i="3" s="1"/>
  <c r="B29" i="3" s="1"/>
  <c r="F16" i="4"/>
  <c r="C23" i="5"/>
  <c r="C22" i="5" l="1"/>
  <c r="C13" i="5"/>
  <c r="C14" i="5"/>
  <c r="C35" i="5"/>
  <c r="D20" i="4"/>
  <c r="C20" i="4"/>
  <c r="F17" i="4"/>
  <c r="E19" i="4" l="1"/>
  <c r="E20" i="4" s="1"/>
  <c r="C25" i="5"/>
  <c r="C38" i="5" s="1"/>
  <c r="C41" i="5" s="1"/>
  <c r="B20" i="4"/>
  <c r="F13" i="4"/>
  <c r="F19" i="4" l="1"/>
  <c r="F20" i="4" s="1"/>
</calcChain>
</file>

<file path=xl/sharedStrings.xml><?xml version="1.0" encoding="utf-8"?>
<sst xmlns="http://schemas.openxmlformats.org/spreadsheetml/2006/main" count="194" uniqueCount="144">
  <si>
    <t>Estado de Situación Financiera</t>
  </si>
  <si>
    <t>(Valores en RD$)</t>
  </si>
  <si>
    <t>ACTIVO</t>
  </si>
  <si>
    <t>ACTIVO CORRIENTE</t>
  </si>
  <si>
    <t>EFECTIVO EN CAJA</t>
  </si>
  <si>
    <t>INVENTARIOS</t>
  </si>
  <si>
    <t>OTROS ACTIVOS</t>
  </si>
  <si>
    <t xml:space="preserve">                                          TOTAL ACTIVO CORRIENTE</t>
  </si>
  <si>
    <t xml:space="preserve">PROPIEDADES </t>
  </si>
  <si>
    <t>BIENES DE USO (ACTIVOS NO FINANCIEROS)</t>
  </si>
  <si>
    <t xml:space="preserve">                                               TOTAL ACTIVO</t>
  </si>
  <si>
    <t>PASIVO</t>
  </si>
  <si>
    <t>PASIVO CORRIENTE</t>
  </si>
  <si>
    <t>CUENTAS POR PAGAR A CORTO PLAZO</t>
  </si>
  <si>
    <t>ACUMULACIONES Y RETENCIONES POR PAGAR</t>
  </si>
  <si>
    <t xml:space="preserve">ANTICIPOS Y AVANCES </t>
  </si>
  <si>
    <t xml:space="preserve">                                    TOTAL PASIVO CORRIENTE</t>
  </si>
  <si>
    <t>PATRIMONIO</t>
  </si>
  <si>
    <t>CAPITAL FISCAL</t>
  </si>
  <si>
    <t>RESULTADOS DE LA CUENTA CORRIENTE</t>
  </si>
  <si>
    <t>TOTAL HACIENDA PUBLICA</t>
  </si>
  <si>
    <t xml:space="preserve">                                   TOTAL PASIVO Y PATRIMONIO</t>
  </si>
  <si>
    <t>Estado de Rendimiento Financiero</t>
  </si>
  <si>
    <t>Transferencias y donaciones</t>
  </si>
  <si>
    <t>Ingresos por transacciones con contraprestación</t>
  </si>
  <si>
    <t>Total ingresos</t>
  </si>
  <si>
    <t>Servicios no personales (Nota 16)</t>
  </si>
  <si>
    <t>Total gastos</t>
  </si>
  <si>
    <t xml:space="preserve"> </t>
  </si>
  <si>
    <t>Resultado del período (ahorro / desahorro)</t>
  </si>
  <si>
    <t>Encargado Contabilidad</t>
  </si>
  <si>
    <t>Encargado Financiero</t>
  </si>
  <si>
    <t xml:space="preserve">                   Osmar Olivo</t>
  </si>
  <si>
    <t xml:space="preserve">                   DIRECTOR GENERAL</t>
  </si>
  <si>
    <t>Del corte terminado al 30 de Junio del 2025</t>
  </si>
  <si>
    <t>Robert Tejeda</t>
  </si>
  <si>
    <t>Luz Vasquez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</si>
  <si>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</si>
  <si>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</si>
  <si>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</si>
  <si>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</si>
  <si>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</si>
  <si>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</si>
  <si>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</si>
  <si>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</si>
  <si>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Resultado del período</t>
  </si>
  <si>
    <t>Saldo al 31 de diciembre de 2024</t>
  </si>
  <si>
    <t>Efecto del gasto de depreciación de los activos revaluados</t>
  </si>
  <si>
    <t>Ajuste al patrimonio períodos anteriores</t>
  </si>
  <si>
    <t>Ajuste al patrimonio actual</t>
  </si>
  <si>
    <t>Saldo al 30 de junio de 2025</t>
  </si>
  <si>
    <t>Osmar Olivo</t>
  </si>
  <si>
    <t>DIRECTOR GENERAL</t>
  </si>
  <si>
    <t xml:space="preserve">Del corte al 30  de Junio del 2025 </t>
  </si>
  <si>
    <t>ESTADO DE FLUJO DE EFECTIVO</t>
  </si>
  <si>
    <t xml:space="preserve">Del corte al 30  de Junio del 2024 </t>
  </si>
  <si>
    <t>Flujo de efectivo procedentes de actividades operativas</t>
  </si>
  <si>
    <t xml:space="preserve"> Cobros de subvenciones, transferencias, y otras asignaciones </t>
  </si>
  <si>
    <t>Cobros de seguros por primas, reclamos y otros</t>
  </si>
  <si>
    <t>Cobros por contratos mantenidos para negocios o intercambio</t>
  </si>
  <si>
    <t xml:space="preserve"> Cobros de intereses financieros</t>
  </si>
  <si>
    <t>Otros cobros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</si>
  <si>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</si>
  <si>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</si>
  <si>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</si>
  <si>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</si>
  <si>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</si>
  <si>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</si>
  <si>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</si>
  <si>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</si>
  <si>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</si>
  <si>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</si>
  <si>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</si>
  <si>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</si>
  <si>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</si>
  <si>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>Flujos de efectivo netos por las actividades de inversión</t>
  </si>
  <si>
    <t xml:space="preserve">Incremento/(Disminución) neta en el efectivo y equivalentes al efectivo </t>
  </si>
  <si>
    <t>Efectivo y equivalentes al efectivo al principio del periodo</t>
  </si>
  <si>
    <t>Ajuste período anterior</t>
  </si>
  <si>
    <t>Efectivo y equivalentes al efectivo al final del periodo</t>
  </si>
  <si>
    <t>Las notas en las paginas de la 1 a 3 son parte integral de los estados financieros.</t>
  </si>
  <si>
    <t xml:space="preserve">                              Osmar Olivo</t>
  </si>
  <si>
    <t xml:space="preserve">                               DIRECTOR GENERAL</t>
  </si>
  <si>
    <t xml:space="preserve">Cobros por venta de bienes, servicios </t>
  </si>
  <si>
    <t xml:space="preserve"> Pagos de Comisiones</t>
  </si>
  <si>
    <t xml:space="preserve">Ingresos </t>
  </si>
  <si>
    <t>Sueldos, salarios y beneficios a empleados</t>
  </si>
  <si>
    <t xml:space="preserve">Servicios y otros gastos </t>
  </si>
  <si>
    <t xml:space="preserve">Suministros y materiales para consumo </t>
  </si>
  <si>
    <t xml:space="preserve">Gastos Financieros </t>
  </si>
  <si>
    <t>Ingresos Nuevos Proyectos (Mecyt)</t>
  </si>
  <si>
    <t xml:space="preserve">                            Robert Tejeda</t>
  </si>
  <si>
    <t xml:space="preserve">                      Encargado Financiero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</si>
  <si>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</si>
  <si>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</si>
  <si>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</si>
  <si>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</si>
  <si>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</si>
  <si>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</si>
  <si>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</si>
  <si>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</si>
  <si>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</si>
  <si>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</si>
  <si>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</si>
  <si>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</si>
  <si>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</si>
  <si>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</si>
  <si>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</si>
  <si>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</si>
  <si>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</si>
  <si>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</si>
  <si>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</si>
  <si>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</si>
  <si>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</si>
  <si>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</si>
  <si>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</si>
  <si>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</si>
  <si>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t>Bienes Muebles, Inmuebles e Intangibles</t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</si>
  <si>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</si>
  <si>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</si>
  <si>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</si>
  <si>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rgb="FF231F20"/>
        <rFont val="Times New Roman"/>
        <family val="1"/>
      </rPr>
      <t>Resultado financiero (1-2)</t>
    </r>
  </si>
  <si>
    <t>-</t>
  </si>
  <si>
    <t>Del corte al 30  de Junio del 2022</t>
  </si>
  <si>
    <t>Gasto de depreciación y amortización</t>
  </si>
  <si>
    <t>Licda. Elisa Pimentel</t>
  </si>
  <si>
    <t>Lic. Nelson Johnson</t>
  </si>
  <si>
    <t>Encargada de Contabilidad</t>
  </si>
  <si>
    <t>Robert  Tejeda</t>
  </si>
  <si>
    <t>Al 30  de Junio del 2025</t>
  </si>
  <si>
    <t xml:space="preserve">                   Concepto</t>
  </si>
  <si>
    <t>CUENTAS Y DOC. POR COBRAR A CORTO PLAZO</t>
  </si>
  <si>
    <t>Factura pendiente de pagos</t>
  </si>
  <si>
    <t>Fecha</t>
  </si>
  <si>
    <t>Clientes</t>
  </si>
  <si>
    <t>Montos</t>
  </si>
  <si>
    <t>Conprobante</t>
  </si>
  <si>
    <t>09/07/2025</t>
  </si>
  <si>
    <t>Baroli Technologie</t>
  </si>
  <si>
    <t>E450000000012</t>
  </si>
  <si>
    <t>E450000000013</t>
  </si>
  <si>
    <t>09/07/2026</t>
  </si>
  <si>
    <t>17/7/2025</t>
  </si>
  <si>
    <t>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</si>
</sst>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* #,##0_-;\-* #,##0_-;_-* &quot;-&quot;_-;_-@_-"/>
    <numFmt numFmtId="168" formatCode="###0;###0"/>
    <numFmt numFmtId="169" formatCode="###0.0;###0.0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231F20"/>
      <name val="Times New Roman"/>
      <family val="1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4"/>
      <color rgb="FF231F20"/>
      <name val="Times New Roman"/>
      <family val="1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sz val="11"/>
      <name val="Times New Roman"/>
      <family val="1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0"/>
      <color rgb="FF231F20"/>
      <name val="Times New Roman"/>
      <family val="1"/>
    </font>
    <font>
      <b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sz val="14"/>
      <color rgb="FF231F20"/>
      <name val="Times New Roman"/>
      <family val="1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1"/>
      <color rgb="FF000000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2"/>
    </font>
    <font>
      <b/>
      <sz val="11"/>
      <name val="Times New Roman"/>
      <family val="1"/>
    </font>
    <font>
      <sz val="11"/>
      <color rgb="FF000000"/>
      <name val="Times New Roman"/>
      <family val="2"/>
    </font>
    <font>
      <b/>
      <sz val="12"/>
      <name val="Times New Roman"/>
      <family val="1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2" fillId="2" borderId="0" xfId="0" applyFont="1" applyFill="1"/>
    <xf numFmtId="43" fontId="0" fillId="2" borderId="1" xfId="1" applyFont="1" applyFill="1" applyBorder="1"/>
    <xf numFmtId="43" fontId="2" fillId="2" borderId="0" xfId="1" applyFont="1" applyFill="1"/>
    <xf numFmtId="43" fontId="2" fillId="2" borderId="1" xfId="1" applyFont="1" applyFill="1" applyBorder="1"/>
    <xf numFmtId="43" fontId="2" fillId="2" borderId="2" xfId="1" applyFont="1" applyFill="1" applyBorder="1"/>
    <xf numFmtId="0" fontId="3" fillId="2" borderId="0" xfId="0" applyFont="1" applyFill="1" applyAlignment="1">
      <alignment horizontal="center" vertical="center"/>
    </xf>
    <xf numFmtId="0" fontId="6" fillId="2" borderId="0" xfId="0" applyFont="1" applyFill="1"/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4" fontId="9" fillId="2" borderId="0" xfId="1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/>
    </xf>
    <xf numFmtId="165" fontId="10" fillId="2" borderId="0" xfId="1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65" fontId="6" fillId="2" borderId="0" xfId="0" applyNumberFormat="1" applyFont="1" applyFill="1"/>
    <xf numFmtId="165" fontId="10" fillId="2" borderId="0" xfId="0" applyNumberFormat="1" applyFont="1" applyFill="1" applyAlignment="1">
      <alignment horizontal="left" vertical="center"/>
    </xf>
    <xf numFmtId="165" fontId="9" fillId="2" borderId="3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left" vertical="center"/>
    </xf>
    <xf numFmtId="0" fontId="9" fillId="2" borderId="0" xfId="0" applyFont="1" applyFill="1" applyAlignment="1">
      <alignment horizontal="left" vertical="center" indent="5"/>
    </xf>
    <xf numFmtId="165" fontId="9" fillId="2" borderId="0" xfId="0" applyNumberFormat="1" applyFont="1" applyFill="1" applyAlignment="1">
      <alignment horizontal="left" vertical="center" indent="5"/>
    </xf>
    <xf numFmtId="165" fontId="11" fillId="2" borderId="0" xfId="1" applyNumberFormat="1" applyFont="1" applyFill="1" applyAlignment="1">
      <alignment horizontal="center" vertical="center"/>
    </xf>
    <xf numFmtId="166" fontId="0" fillId="2" borderId="0" xfId="1" applyNumberFormat="1" applyFont="1" applyFill="1"/>
    <xf numFmtId="165" fontId="0" fillId="2" borderId="0" xfId="0" applyNumberFormat="1" applyFill="1" applyAlignment="1">
      <alignment wrapText="1"/>
    </xf>
    <xf numFmtId="165" fontId="0" fillId="2" borderId="0" xfId="0" applyNumberFormat="1" applyFill="1"/>
    <xf numFmtId="166" fontId="0" fillId="2" borderId="0" xfId="0" applyNumberFormat="1" applyFill="1"/>
    <xf numFmtId="43" fontId="0" fillId="2" borderId="0" xfId="0" applyNumberFormat="1" applyFill="1"/>
    <xf numFmtId="0" fontId="12" fillId="2" borderId="0" xfId="0" applyFont="1" applyFill="1" applyAlignment="1">
      <alignment horizontal="center"/>
    </xf>
    <xf numFmtId="166" fontId="12" fillId="2" borderId="0" xfId="0" applyNumberFormat="1" applyFont="1" applyFill="1" applyAlignment="1">
      <alignment horizontal="center"/>
    </xf>
    <xf numFmtId="166" fontId="12" fillId="2" borderId="0" xfId="0" applyNumberFormat="1" applyFont="1" applyFill="1" applyAlignment="1">
      <alignment horizontal="left"/>
    </xf>
    <xf numFmtId="0" fontId="13" fillId="2" borderId="0" xfId="0" applyFont="1" applyFill="1"/>
    <xf numFmtId="166" fontId="13" fillId="2" borderId="0" xfId="0" applyNumberFormat="1" applyFont="1" applyFill="1"/>
    <xf numFmtId="166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right"/>
    </xf>
    <xf numFmtId="166" fontId="0" fillId="2" borderId="0" xfId="0" applyNumberFormat="1" applyFill="1" applyAlignment="1">
      <alignment horizontal="left"/>
    </xf>
    <xf numFmtId="0" fontId="14" fillId="2" borderId="0" xfId="0" applyFont="1" applyFill="1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left" vertical="center" wrapText="1" indent="2"/>
    </xf>
    <xf numFmtId="0" fontId="15" fillId="2" borderId="0" xfId="0" applyFont="1" applyFill="1"/>
    <xf numFmtId="0" fontId="16" fillId="2" borderId="0" xfId="0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8" fillId="2" borderId="0" xfId="0" applyFont="1" applyFill="1" applyAlignment="1">
      <alignment vertical="center" wrapText="1"/>
    </xf>
    <xf numFmtId="165" fontId="18" fillId="2" borderId="0" xfId="1" applyNumberFormat="1" applyFont="1" applyFill="1" applyAlignment="1">
      <alignment horizontal="center" vertical="center" wrapText="1"/>
    </xf>
    <xf numFmtId="0" fontId="20" fillId="2" borderId="0" xfId="0" applyFont="1" applyFill="1"/>
    <xf numFmtId="165" fontId="17" fillId="2" borderId="0" xfId="1" applyNumberFormat="1" applyFont="1" applyFill="1" applyAlignment="1">
      <alignment horizontal="center" vertical="center" wrapText="1"/>
    </xf>
    <xf numFmtId="165" fontId="19" fillId="2" borderId="0" xfId="0" applyNumberFormat="1" applyFont="1" applyFill="1"/>
    <xf numFmtId="43" fontId="14" fillId="2" borderId="0" xfId="1" applyFont="1" applyFill="1"/>
    <xf numFmtId="0" fontId="17" fillId="2" borderId="0" xfId="0" applyFont="1" applyFill="1" applyAlignment="1">
      <alignment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43" fontId="20" fillId="2" borderId="0" xfId="1" applyFont="1" applyFill="1"/>
    <xf numFmtId="165" fontId="20" fillId="2" borderId="0" xfId="0" applyNumberFormat="1" applyFont="1" applyFill="1"/>
    <xf numFmtId="165" fontId="14" fillId="2" borderId="0" xfId="0" applyNumberFormat="1" applyFont="1" applyFill="1"/>
    <xf numFmtId="165" fontId="17" fillId="2" borderId="0" xfId="1" applyNumberFormat="1" applyFont="1" applyFill="1" applyAlignment="1">
      <alignment horizontal="left" vertical="center" wrapText="1" indent="3"/>
    </xf>
    <xf numFmtId="165" fontId="17" fillId="2" borderId="0" xfId="1" applyNumberFormat="1" applyFont="1" applyFill="1" applyAlignment="1">
      <alignment horizontal="left" vertical="center" wrapText="1" indent="4"/>
    </xf>
    <xf numFmtId="165" fontId="18" fillId="2" borderId="2" xfId="1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Alignment="1">
      <alignment wrapText="1"/>
    </xf>
    <xf numFmtId="0" fontId="15" fillId="2" borderId="0" xfId="0" applyFont="1" applyFill="1" applyAlignment="1">
      <alignment vertical="center"/>
    </xf>
    <xf numFmtId="165" fontId="14" fillId="2" borderId="0" xfId="1" applyNumberFormat="1" applyFont="1" applyFill="1"/>
    <xf numFmtId="43" fontId="21" fillId="2" borderId="0" xfId="1" applyFont="1" applyFill="1"/>
    <xf numFmtId="166" fontId="13" fillId="2" borderId="0" xfId="0" applyNumberFormat="1" applyFont="1" applyFill="1" applyAlignment="1">
      <alignment horizontal="left"/>
    </xf>
    <xf numFmtId="0" fontId="22" fillId="2" borderId="0" xfId="0" applyFont="1" applyFill="1"/>
    <xf numFmtId="0" fontId="8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4" fontId="8" fillId="2" borderId="0" xfId="1" applyNumberFormat="1" applyFont="1" applyFill="1" applyAlignment="1">
      <alignment horizontal="right" vertical="center" wrapText="1"/>
    </xf>
    <xf numFmtId="0" fontId="23" fillId="2" borderId="0" xfId="0" applyFont="1" applyFill="1" applyAlignment="1">
      <alignment vertical="center" wrapText="1"/>
    </xf>
    <xf numFmtId="165" fontId="23" fillId="2" borderId="0" xfId="1" applyNumberFormat="1" applyFont="1" applyFill="1" applyAlignment="1">
      <alignment horizontal="center" vertical="center"/>
    </xf>
    <xf numFmtId="165" fontId="23" fillId="2" borderId="0" xfId="1" applyNumberFormat="1" applyFont="1" applyFill="1" applyAlignment="1">
      <alignment horizontal="center" vertical="center" wrapText="1"/>
    </xf>
    <xf numFmtId="0" fontId="5" fillId="2" borderId="0" xfId="0" applyFont="1" applyFill="1"/>
    <xf numFmtId="165" fontId="23" fillId="2" borderId="0" xfId="1" applyNumberFormat="1" applyFont="1" applyFill="1" applyAlignment="1">
      <alignment vertical="center" wrapText="1"/>
    </xf>
    <xf numFmtId="165" fontId="22" fillId="2" borderId="0" xfId="0" applyNumberFormat="1" applyFont="1" applyFill="1"/>
    <xf numFmtId="164" fontId="5" fillId="2" borderId="0" xfId="0" applyNumberFormat="1" applyFont="1" applyFill="1"/>
    <xf numFmtId="43" fontId="22" fillId="2" borderId="0" xfId="1" applyFont="1" applyFill="1"/>
    <xf numFmtId="165" fontId="23" fillId="2" borderId="1" xfId="1" applyNumberFormat="1" applyFont="1" applyFill="1" applyBorder="1" applyAlignment="1">
      <alignment vertical="center" wrapText="1"/>
    </xf>
    <xf numFmtId="164" fontId="22" fillId="2" borderId="0" xfId="0" applyNumberFormat="1" applyFont="1" applyFill="1"/>
    <xf numFmtId="0" fontId="8" fillId="2" borderId="0" xfId="0" applyFont="1" applyFill="1" applyAlignment="1">
      <alignment vertical="center" wrapText="1"/>
    </xf>
    <xf numFmtId="165" fontId="8" fillId="2" borderId="3" xfId="1" applyNumberFormat="1" applyFont="1" applyFill="1" applyBorder="1" applyAlignment="1">
      <alignment vertical="center" wrapText="1"/>
    </xf>
    <xf numFmtId="165" fontId="8" fillId="2" borderId="3" xfId="1" applyNumberFormat="1" applyFont="1" applyFill="1" applyBorder="1" applyAlignment="1">
      <alignment horizontal="center" vertical="center" wrapText="1"/>
    </xf>
    <xf numFmtId="43" fontId="24" fillId="2" borderId="0" xfId="1" applyFont="1" applyFill="1"/>
    <xf numFmtId="165" fontId="4" fillId="2" borderId="0" xfId="0" applyNumberFormat="1" applyFont="1" applyFill="1"/>
    <xf numFmtId="0" fontId="4" fillId="2" borderId="0" xfId="0" applyFont="1" applyFill="1"/>
    <xf numFmtId="0" fontId="22" fillId="2" borderId="0" xfId="0" applyFont="1" applyFill="1" applyAlignment="1">
      <alignment vertical="top" wrapText="1"/>
    </xf>
    <xf numFmtId="165" fontId="22" fillId="2" borderId="0" xfId="1" applyNumberFormat="1" applyFont="1" applyFill="1" applyAlignment="1">
      <alignment vertical="top" wrapText="1"/>
    </xf>
    <xf numFmtId="0" fontId="8" fillId="2" borderId="0" xfId="0" applyFont="1" applyFill="1" applyAlignment="1">
      <alignment horizontal="left" vertical="center" wrapText="1"/>
    </xf>
    <xf numFmtId="165" fontId="8" fillId="2" borderId="0" xfId="1" applyNumberFormat="1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165" fontId="23" fillId="2" borderId="0" xfId="1" applyNumberFormat="1" applyFont="1" applyFill="1" applyAlignment="1">
      <alignment horizontal="left" vertical="center" wrapText="1"/>
    </xf>
    <xf numFmtId="167" fontId="22" fillId="2" borderId="0" xfId="1" applyNumberFormat="1" applyFont="1" applyFill="1" applyAlignment="1">
      <alignment wrapText="1"/>
    </xf>
    <xf numFmtId="167" fontId="24" fillId="2" borderId="0" xfId="0" applyNumberFormat="1" applyFont="1" applyFill="1"/>
    <xf numFmtId="167" fontId="22" fillId="2" borderId="0" xfId="0" applyNumberFormat="1" applyFont="1" applyFill="1"/>
    <xf numFmtId="43" fontId="22" fillId="2" borderId="0" xfId="1" applyFont="1" applyFill="1" applyAlignment="1">
      <alignment wrapText="1"/>
    </xf>
    <xf numFmtId="43" fontId="22" fillId="2" borderId="0" xfId="0" applyNumberFormat="1" applyFont="1" applyFill="1"/>
    <xf numFmtId="164" fontId="24" fillId="2" borderId="0" xfId="0" applyNumberFormat="1" applyFont="1" applyFill="1" applyAlignment="1">
      <alignment horizontal="left"/>
    </xf>
    <xf numFmtId="43" fontId="2" fillId="2" borderId="0" xfId="0" applyNumberFormat="1" applyFont="1" applyFill="1"/>
    <xf numFmtId="165" fontId="25" fillId="2" borderId="0" xfId="0" applyNumberFormat="1" applyFont="1" applyFill="1"/>
    <xf numFmtId="0" fontId="25" fillId="2" borderId="0" xfId="0" applyFont="1" applyFill="1"/>
    <xf numFmtId="0" fontId="22" fillId="2" borderId="0" xfId="0" applyFont="1" applyFill="1" applyAlignment="1">
      <alignment horizontal="left"/>
    </xf>
    <xf numFmtId="166" fontId="22" fillId="2" borderId="0" xfId="0" applyNumberFormat="1" applyFont="1" applyFill="1"/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left"/>
    </xf>
    <xf numFmtId="166" fontId="24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16" fillId="2" borderId="0" xfId="0" applyFont="1" applyFill="1" applyAlignment="1">
      <alignment vertical="center" wrapText="1"/>
    </xf>
    <xf numFmtId="43" fontId="24" fillId="0" borderId="0" xfId="0" applyNumberFormat="1" applyFont="1" applyAlignment="1">
      <alignment wrapText="1"/>
    </xf>
    <xf numFmtId="43" fontId="6" fillId="2" borderId="0" xfId="0" applyNumberFormat="1" applyFont="1" applyFill="1"/>
    <xf numFmtId="165" fontId="10" fillId="2" borderId="1" xfId="1" applyNumberFormat="1" applyFont="1" applyFill="1" applyBorder="1" applyAlignment="1">
      <alignment horizontal="center" vertical="center"/>
    </xf>
    <xf numFmtId="165" fontId="9" fillId="2" borderId="4" xfId="0" applyNumberFormat="1" applyFont="1" applyFill="1" applyBorder="1" applyAlignment="1">
      <alignment horizontal="left" vertical="center"/>
    </xf>
    <xf numFmtId="165" fontId="9" fillId="2" borderId="5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7" fillId="2" borderId="7" xfId="0" applyFont="1" applyFill="1" applyBorder="1" applyAlignment="1">
      <alignment horizontal="center" vertical="top" wrapText="1"/>
    </xf>
    <xf numFmtId="0" fontId="27" fillId="2" borderId="8" xfId="0" applyFont="1" applyFill="1" applyBorder="1" applyAlignment="1">
      <alignment horizontal="center" vertical="top" wrapText="1"/>
    </xf>
    <xf numFmtId="168" fontId="28" fillId="2" borderId="9" xfId="0" applyNumberFormat="1" applyFont="1" applyFill="1" applyBorder="1" applyAlignment="1">
      <alignment horizontal="left" vertical="top" wrapText="1"/>
    </xf>
    <xf numFmtId="0" fontId="29" fillId="2" borderId="10" xfId="0" applyFont="1" applyFill="1" applyBorder="1" applyAlignment="1">
      <alignment horizontal="left" vertical="top" wrapText="1"/>
    </xf>
    <xf numFmtId="166" fontId="29" fillId="0" borderId="10" xfId="1" applyNumberFormat="1" applyFont="1" applyFill="1" applyBorder="1" applyAlignment="1">
      <alignment horizontal="center" vertical="top" wrapText="1"/>
    </xf>
    <xf numFmtId="164" fontId="29" fillId="2" borderId="10" xfId="0" applyNumberFormat="1" applyFont="1" applyFill="1" applyBorder="1" applyAlignment="1">
      <alignment horizontal="center" vertical="top" wrapText="1"/>
    </xf>
    <xf numFmtId="166" fontId="29" fillId="2" borderId="11" xfId="1" applyNumberFormat="1" applyFont="1" applyFill="1" applyBorder="1" applyAlignment="1">
      <alignment horizontal="center" vertical="top" wrapText="1"/>
    </xf>
    <xf numFmtId="169" fontId="30" fillId="2" borderId="9" xfId="0" applyNumberFormat="1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166" fontId="11" fillId="0" borderId="10" xfId="1" applyNumberFormat="1" applyFont="1" applyFill="1" applyBorder="1" applyAlignment="1">
      <alignment horizontal="center" vertical="top" wrapText="1"/>
    </xf>
    <xf numFmtId="166" fontId="11" fillId="2" borderId="10" xfId="0" applyNumberFormat="1" applyFont="1" applyFill="1" applyBorder="1" applyAlignment="1">
      <alignment horizontal="center" vertical="top" wrapText="1"/>
    </xf>
    <xf numFmtId="166" fontId="11" fillId="2" borderId="10" xfId="1" applyNumberFormat="1" applyFont="1" applyFill="1" applyBorder="1" applyAlignment="1">
      <alignment horizontal="center" vertical="top" wrapText="1"/>
    </xf>
    <xf numFmtId="166" fontId="11" fillId="2" borderId="11" xfId="1" applyNumberFormat="1" applyFont="1" applyFill="1" applyBorder="1" applyAlignment="1">
      <alignment horizontal="center" vertical="top" wrapText="1"/>
    </xf>
    <xf numFmtId="43" fontId="5" fillId="2" borderId="0" xfId="1" applyFont="1" applyFill="1"/>
    <xf numFmtId="166" fontId="29" fillId="2" borderId="10" xfId="0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left" vertical="center"/>
    </xf>
    <xf numFmtId="43" fontId="11" fillId="0" borderId="10" xfId="1" applyFont="1" applyFill="1" applyBorder="1" applyAlignment="1">
      <alignment horizontal="center" vertical="top" wrapText="1"/>
    </xf>
    <xf numFmtId="43" fontId="11" fillId="2" borderId="10" xfId="1" applyFont="1" applyFill="1" applyBorder="1" applyAlignment="1">
      <alignment horizontal="center" vertical="top" wrapText="1"/>
    </xf>
    <xf numFmtId="43" fontId="29" fillId="2" borderId="11" xfId="1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31" fillId="2" borderId="13" xfId="0" applyFont="1" applyFill="1" applyBorder="1" applyAlignment="1">
      <alignment horizontal="left" vertical="center" wrapText="1"/>
    </xf>
    <xf numFmtId="43" fontId="29" fillId="0" borderId="13" xfId="1" applyFont="1" applyFill="1" applyBorder="1" applyAlignment="1">
      <alignment horizontal="center" vertical="top" wrapText="1"/>
    </xf>
    <xf numFmtId="43" fontId="29" fillId="2" borderId="13" xfId="1" applyFont="1" applyFill="1" applyBorder="1" applyAlignment="1">
      <alignment horizontal="center" vertical="center" wrapText="1"/>
    </xf>
    <xf numFmtId="164" fontId="29" fillId="2" borderId="13" xfId="0" applyNumberFormat="1" applyFont="1" applyFill="1" applyBorder="1" applyAlignment="1">
      <alignment horizontal="center" vertical="top" wrapText="1"/>
    </xf>
    <xf numFmtId="43" fontId="29" fillId="2" borderId="14" xfId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168" fontId="28" fillId="2" borderId="10" xfId="0" applyNumberFormat="1" applyFont="1" applyFill="1" applyBorder="1" applyAlignment="1">
      <alignment horizontal="left" vertical="top" wrapText="1"/>
    </xf>
    <xf numFmtId="43" fontId="29" fillId="2" borderId="10" xfId="1" applyFont="1" applyFill="1" applyBorder="1" applyAlignment="1">
      <alignment horizontal="center" vertical="top" wrapText="1"/>
    </xf>
    <xf numFmtId="169" fontId="30" fillId="2" borderId="10" xfId="0" applyNumberFormat="1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center" vertical="top" wrapText="1"/>
    </xf>
    <xf numFmtId="0" fontId="29" fillId="2" borderId="10" xfId="0" applyFont="1" applyFill="1" applyBorder="1" applyAlignment="1">
      <alignment horizontal="center" vertical="top" wrapText="1"/>
    </xf>
    <xf numFmtId="43" fontId="16" fillId="2" borderId="10" xfId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left" vertical="center" wrapText="1"/>
    </xf>
    <xf numFmtId="43" fontId="29" fillId="2" borderId="1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32" fillId="2" borderId="0" xfId="0" applyFont="1" applyFill="1"/>
    <xf numFmtId="43" fontId="0" fillId="2" borderId="0" xfId="1" applyFont="1" applyFill="1" applyBorder="1"/>
    <xf numFmtId="43" fontId="2" fillId="2" borderId="5" xfId="1" applyFont="1" applyFill="1" applyBorder="1"/>
    <xf numFmtId="43" fontId="2" fillId="2" borderId="0" xfId="1" applyFont="1" applyFill="1" applyBorder="1"/>
    <xf numFmtId="43" fontId="0" fillId="0" borderId="0" xfId="0" applyNumberFormat="1"/>
    <xf numFmtId="0" fontId="1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66" fontId="12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6" fontId="12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2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6" fillId="2" borderId="15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0</xdr:row>
      <xdr:rowOff>144780</xdr:rowOff>
    </xdr:from>
    <xdr:to>
      <xdr:col>2</xdr:col>
      <xdr:colOff>990600</xdr:colOff>
      <xdr:row>4</xdr:row>
      <xdr:rowOff>91439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9C4A49-2B11-4255-832E-099A686B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" y="144780"/>
          <a:ext cx="2748915" cy="708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944880</xdr:colOff>
      <xdr:row>1</xdr:row>
      <xdr:rowOff>99060</xdr:rowOff>
    </xdr:from>
    <xdr:to>
      <xdr:col>1</xdr:col>
      <xdr:colOff>220980</xdr:colOff>
      <xdr:row>5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CBA53F-A484-4C30-ACFA-D7E6C3D5C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27432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7620</xdr:rowOff>
    </xdr:from>
    <xdr:to>
      <xdr:col>4</xdr:col>
      <xdr:colOff>548640</xdr:colOff>
      <xdr:row>4</xdr:row>
      <xdr:rowOff>160019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9203E5-DB4D-4A1D-BCDC-EAAB213CB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080" y="18288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1</xdr:row>
      <xdr:rowOff>144780</xdr:rowOff>
    </xdr:from>
    <xdr:to>
      <xdr:col>1</xdr:col>
      <xdr:colOff>579120</xdr:colOff>
      <xdr:row>5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FC4A2-3B0C-451E-99F9-6760103B3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44780"/>
          <a:ext cx="28194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1950720</xdr:colOff>
      <xdr:row>1</xdr:row>
      <xdr:rowOff>22860</xdr:rowOff>
    </xdr:from>
    <xdr:to>
      <xdr:col>4</xdr:col>
      <xdr:colOff>106680</xdr:colOff>
      <xdr:row>4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2962C-85EB-4C5C-87A4-B74DA66D3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20574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EEE0-3B24-4005-AB31-E2903D3A2A87}">
  <dimension ref="A1:G41"/>
  <sheetViews>
    <sheetView tabSelected="1" topLeftCell="A18" workbookViewId="0">
      <selection activeCell="A35" sqref="A35:XFD35"/>
    </sheetView>
  </sheetViews>
  <sheetFormatPr baseColWidth="10" defaultColWidth="11.42578125" defaultRowHeight="15" x14ac:dyDescent="0.25"/>
  <cols>
    <col min="1" max="1" width="4.7109375" customWidth="1"/>
    <col min="2" max="2" width="38.7109375" customWidth="1"/>
    <col min="3" max="3" width="27.28515625" style="1" customWidth="1"/>
    <col min="4" max="4" width="15.7109375" style="1" customWidth="1"/>
    <col min="5" max="5" width="14.85546875" style="1" bestFit="1" customWidth="1"/>
    <col min="6" max="6" width="15.7109375" style="1" customWidth="1"/>
    <col min="7" max="7" width="14.140625" bestFit="1" customWidth="1"/>
  </cols>
  <sheetData>
    <row r="1" spans="1:7" x14ac:dyDescent="0.25">
      <c r="A1" s="2"/>
      <c r="B1" s="2"/>
      <c r="C1" s="3"/>
      <c r="D1" s="3"/>
      <c r="E1" s="3"/>
    </row>
    <row r="2" spans="1:7" x14ac:dyDescent="0.25">
      <c r="A2" s="2"/>
      <c r="B2" s="2"/>
      <c r="C2" s="3"/>
      <c r="D2" s="3"/>
      <c r="E2" s="3"/>
    </row>
    <row r="3" spans="1:7" x14ac:dyDescent="0.25">
      <c r="A3" s="2"/>
      <c r="B3" s="2"/>
      <c r="C3" s="3"/>
      <c r="D3" s="3"/>
      <c r="E3" s="3"/>
    </row>
    <row r="4" spans="1:7" x14ac:dyDescent="0.25">
      <c r="A4" s="2"/>
      <c r="B4" s="2"/>
      <c r="C4" s="3"/>
      <c r="D4" s="3"/>
      <c r="E4" s="3"/>
    </row>
    <row r="5" spans="1:7" x14ac:dyDescent="0.25">
      <c r="A5" s="2"/>
      <c r="B5" s="2"/>
      <c r="C5" s="3"/>
      <c r="D5" s="3"/>
      <c r="E5" s="3"/>
    </row>
    <row r="6" spans="1:7" ht="15.75" x14ac:dyDescent="0.25">
      <c r="A6" s="2"/>
      <c r="B6" s="160" t="s">
        <v>0</v>
      </c>
      <c r="C6" s="160"/>
      <c r="D6" s="3"/>
      <c r="E6" s="3"/>
    </row>
    <row r="7" spans="1:7" ht="15.75" x14ac:dyDescent="0.25">
      <c r="A7" s="2"/>
      <c r="B7" s="160" t="s">
        <v>143</v>
      </c>
      <c r="C7" s="160"/>
      <c r="D7" s="3"/>
      <c r="E7" s="3"/>
    </row>
    <row r="8" spans="1:7" ht="15.75" x14ac:dyDescent="0.25">
      <c r="A8" s="2"/>
      <c r="B8" s="160" t="s">
        <v>1</v>
      </c>
      <c r="C8" s="160"/>
      <c r="D8" s="3"/>
      <c r="E8" s="3"/>
    </row>
    <row r="9" spans="1:7" ht="15.75" x14ac:dyDescent="0.25">
      <c r="A9" s="2"/>
      <c r="B9" s="2"/>
      <c r="C9" s="159"/>
      <c r="D9" s="159"/>
      <c r="E9" s="3"/>
    </row>
    <row r="10" spans="1:7" ht="15.75" x14ac:dyDescent="0.25">
      <c r="A10" s="2"/>
      <c r="B10" s="4" t="s">
        <v>2</v>
      </c>
      <c r="C10" s="159"/>
      <c r="D10" s="159"/>
      <c r="E10" s="3"/>
    </row>
    <row r="11" spans="1:7" x14ac:dyDescent="0.25">
      <c r="A11" s="2"/>
      <c r="B11" s="4" t="s">
        <v>3</v>
      </c>
      <c r="C11" s="3"/>
      <c r="D11" s="3"/>
      <c r="E11" s="3"/>
    </row>
    <row r="12" spans="1:7" x14ac:dyDescent="0.25">
      <c r="A12" s="2"/>
      <c r="B12" s="2" t="s">
        <v>4</v>
      </c>
      <c r="C12" s="3">
        <v>32543479.579999998</v>
      </c>
      <c r="D12" s="3"/>
      <c r="E12" s="3"/>
      <c r="G12" s="157"/>
    </row>
    <row r="13" spans="1:7" x14ac:dyDescent="0.25">
      <c r="A13" s="2"/>
      <c r="B13" s="153" t="s">
        <v>131</v>
      </c>
      <c r="C13" s="3">
        <v>3449391.7</v>
      </c>
      <c r="D13" s="3"/>
      <c r="E13" s="3"/>
    </row>
    <row r="14" spans="1:7" x14ac:dyDescent="0.25">
      <c r="A14" s="2"/>
      <c r="B14" s="2" t="s">
        <v>5</v>
      </c>
      <c r="C14" s="3">
        <v>7803548.0800000001</v>
      </c>
      <c r="D14" s="3"/>
      <c r="E14" s="3"/>
    </row>
    <row r="15" spans="1:7" x14ac:dyDescent="0.25">
      <c r="A15" s="2"/>
      <c r="B15" s="2" t="s">
        <v>6</v>
      </c>
      <c r="C15" s="5">
        <v>3261.34</v>
      </c>
      <c r="D15" s="3"/>
      <c r="E15" s="3"/>
    </row>
    <row r="16" spans="1:7" x14ac:dyDescent="0.25">
      <c r="A16" s="2"/>
      <c r="B16" s="4" t="s">
        <v>7</v>
      </c>
      <c r="C16" s="6"/>
      <c r="D16" s="6">
        <f>SUM(C12:C15)</f>
        <v>43799680.700000003</v>
      </c>
      <c r="E16" s="3"/>
      <c r="G16" s="157"/>
    </row>
    <row r="17" spans="1:7" x14ac:dyDescent="0.25">
      <c r="A17" s="2"/>
      <c r="B17" s="4" t="s">
        <v>8</v>
      </c>
      <c r="C17" s="3"/>
      <c r="D17" s="3"/>
      <c r="E17" s="3"/>
    </row>
    <row r="18" spans="1:7" x14ac:dyDescent="0.25">
      <c r="A18" s="2"/>
      <c r="B18" s="2" t="s">
        <v>9</v>
      </c>
      <c r="C18" s="154"/>
      <c r="D18" s="7">
        <v>23308341.68</v>
      </c>
      <c r="E18" s="3"/>
    </row>
    <row r="19" spans="1:7" x14ac:dyDescent="0.25">
      <c r="A19" s="2"/>
      <c r="B19" s="2"/>
      <c r="C19" s="3"/>
      <c r="D19" s="156"/>
      <c r="E19" s="3"/>
    </row>
    <row r="20" spans="1:7" ht="15.75" thickBot="1" x14ac:dyDescent="0.3">
      <c r="A20" s="2"/>
      <c r="B20" s="2" t="s">
        <v>10</v>
      </c>
      <c r="C20" s="3"/>
      <c r="D20" s="155">
        <f>+D16+D18</f>
        <v>67108022.380000003</v>
      </c>
      <c r="E20" s="3"/>
    </row>
    <row r="21" spans="1:7" ht="15.75" thickTop="1" x14ac:dyDescent="0.25">
      <c r="A21" s="2"/>
      <c r="B21" s="2" t="s">
        <v>11</v>
      </c>
      <c r="C21" s="3"/>
      <c r="D21" s="3"/>
      <c r="E21" s="3"/>
      <c r="G21" s="157"/>
    </row>
    <row r="22" spans="1:7" x14ac:dyDescent="0.25">
      <c r="A22" s="2"/>
      <c r="B22" s="2" t="s">
        <v>12</v>
      </c>
      <c r="C22" s="3"/>
      <c r="D22" s="3"/>
      <c r="E22" s="3"/>
    </row>
    <row r="23" spans="1:7" x14ac:dyDescent="0.25">
      <c r="A23" s="2"/>
      <c r="B23" s="2" t="s">
        <v>13</v>
      </c>
      <c r="C23" s="3">
        <v>5992087.29</v>
      </c>
      <c r="D23" s="3"/>
      <c r="E23" s="3"/>
    </row>
    <row r="24" spans="1:7" x14ac:dyDescent="0.25">
      <c r="A24" s="2"/>
      <c r="B24" s="2" t="s">
        <v>14</v>
      </c>
      <c r="C24" s="3"/>
      <c r="D24" s="3"/>
      <c r="E24" s="3"/>
      <c r="G24" s="157"/>
    </row>
    <row r="25" spans="1:7" x14ac:dyDescent="0.25">
      <c r="A25" s="2"/>
      <c r="B25" s="2" t="s">
        <v>15</v>
      </c>
      <c r="C25" s="5">
        <v>354827</v>
      </c>
      <c r="D25" s="3"/>
      <c r="E25" s="3"/>
    </row>
    <row r="26" spans="1:7" x14ac:dyDescent="0.25">
      <c r="A26" s="2"/>
      <c r="B26" s="4" t="s">
        <v>16</v>
      </c>
      <c r="C26" s="3"/>
      <c r="D26" s="6">
        <f>SUM(C23:C25)</f>
        <v>6346914.29</v>
      </c>
      <c r="E26" s="3"/>
    </row>
    <row r="27" spans="1:7" x14ac:dyDescent="0.25">
      <c r="A27" s="2"/>
      <c r="B27" s="2"/>
      <c r="C27" s="3"/>
      <c r="D27" s="3"/>
      <c r="E27" s="3"/>
    </row>
    <row r="28" spans="1:7" x14ac:dyDescent="0.25">
      <c r="A28" s="2"/>
      <c r="B28" s="4" t="s">
        <v>17</v>
      </c>
      <c r="C28" s="3"/>
      <c r="D28" s="3"/>
      <c r="E28" s="3"/>
    </row>
    <row r="29" spans="1:7" x14ac:dyDescent="0.25">
      <c r="A29" s="2"/>
      <c r="B29" s="2" t="s">
        <v>18</v>
      </c>
      <c r="C29" s="3">
        <v>15000000</v>
      </c>
      <c r="D29" s="3"/>
      <c r="E29" s="3"/>
    </row>
    <row r="30" spans="1:7" x14ac:dyDescent="0.25">
      <c r="A30" s="2"/>
      <c r="B30" s="2" t="s">
        <v>19</v>
      </c>
      <c r="C30" s="1">
        <v>45761108.090000004</v>
      </c>
      <c r="D30" s="3"/>
      <c r="E30" s="3"/>
    </row>
    <row r="31" spans="1:7" x14ac:dyDescent="0.25">
      <c r="A31" s="2"/>
      <c r="B31" s="2" t="s">
        <v>20</v>
      </c>
      <c r="C31" s="3"/>
      <c r="D31" s="7">
        <f>SUM(C29:C30)</f>
        <v>60761108.090000004</v>
      </c>
      <c r="E31" s="3"/>
    </row>
    <row r="32" spans="1:7" ht="15.75" thickBot="1" x14ac:dyDescent="0.3">
      <c r="A32" s="2"/>
      <c r="B32" s="4" t="s">
        <v>21</v>
      </c>
      <c r="C32" s="3"/>
      <c r="D32" s="8">
        <f>+D26+D31</f>
        <v>67108022.380000003</v>
      </c>
      <c r="E32" s="3"/>
    </row>
    <row r="33" spans="1:5" ht="15.75" thickTop="1" x14ac:dyDescent="0.25">
      <c r="A33" s="2"/>
      <c r="B33" s="2"/>
      <c r="C33" s="3"/>
      <c r="D33" s="3">
        <f>+D32-D20</f>
        <v>0</v>
      </c>
      <c r="E33" s="3"/>
    </row>
    <row r="34" spans="1:5" x14ac:dyDescent="0.25">
      <c r="A34" s="2"/>
      <c r="B34" s="2"/>
      <c r="C34" s="30"/>
      <c r="D34" s="2"/>
      <c r="E34" s="3"/>
    </row>
    <row r="35" spans="1:5" x14ac:dyDescent="0.25">
      <c r="A35" s="2"/>
      <c r="B35" s="2"/>
      <c r="C35" s="30"/>
      <c r="D35" s="2"/>
      <c r="E35" s="3"/>
    </row>
    <row r="36" spans="1:5" x14ac:dyDescent="0.25">
      <c r="A36" s="2"/>
      <c r="B36" s="2"/>
      <c r="C36" s="29"/>
      <c r="D36" s="38"/>
      <c r="E36" s="3"/>
    </row>
    <row r="37" spans="1:5" ht="17.25" x14ac:dyDescent="0.3">
      <c r="A37" s="2"/>
      <c r="B37" s="31" t="s">
        <v>36</v>
      </c>
      <c r="C37" s="32" t="s">
        <v>91</v>
      </c>
      <c r="D37" s="33"/>
      <c r="E37" s="3"/>
    </row>
    <row r="38" spans="1:5" ht="17.25" x14ac:dyDescent="0.3">
      <c r="A38" s="2"/>
      <c r="B38" s="31" t="s">
        <v>30</v>
      </c>
      <c r="C38" s="161" t="s">
        <v>92</v>
      </c>
      <c r="D38" s="161"/>
      <c r="E38" s="3"/>
    </row>
    <row r="39" spans="1:5" ht="17.25" x14ac:dyDescent="0.3">
      <c r="B39" s="162"/>
      <c r="C39" s="162"/>
      <c r="D39" s="34"/>
    </row>
    <row r="40" spans="1:5" ht="17.25" x14ac:dyDescent="0.3">
      <c r="B40" s="158"/>
      <c r="C40" s="158"/>
      <c r="D40" s="37"/>
    </row>
    <row r="41" spans="1:5" ht="17.25" x14ac:dyDescent="0.3">
      <c r="B41" s="158"/>
      <c r="C41" s="158"/>
      <c r="D41" s="34"/>
    </row>
  </sheetData>
  <mergeCells count="9">
    <mergeCell ref="B39:C39"/>
    <mergeCell ref="B40:C40"/>
    <mergeCell ref="B41:C41"/>
    <mergeCell ref="B6:C6"/>
    <mergeCell ref="B7:C7"/>
    <mergeCell ref="B8:C8"/>
    <mergeCell ref="C9:D9"/>
    <mergeCell ref="C10:D10"/>
    <mergeCell ref="C38:D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BE5A-2FF6-480E-9AFF-9B217BE03266}">
  <dimension ref="A1:D6"/>
  <sheetViews>
    <sheetView workbookViewId="0">
      <selection activeCell="A8" sqref="A8"/>
    </sheetView>
  </sheetViews>
  <sheetFormatPr baseColWidth="10" defaultRowHeight="15" x14ac:dyDescent="0.25"/>
  <sheetData>
    <row r="1" spans="1:4" x14ac:dyDescent="0.25">
      <c r="A1" t="s">
        <v>132</v>
      </c>
    </row>
    <row r="3" spans="1:4" x14ac:dyDescent="0.25">
      <c r="A3" t="s">
        <v>133</v>
      </c>
      <c r="B3" t="s">
        <v>134</v>
      </c>
      <c r="C3" t="s">
        <v>135</v>
      </c>
      <c r="D3" t="s">
        <v>136</v>
      </c>
    </row>
    <row r="4" spans="1:4" x14ac:dyDescent="0.25">
      <c r="A4" t="s">
        <v>137</v>
      </c>
      <c r="B4" t="s">
        <v>138</v>
      </c>
      <c r="C4">
        <v>5310</v>
      </c>
      <c r="D4" t="s">
        <v>139</v>
      </c>
    </row>
    <row r="5" spans="1:4" x14ac:dyDescent="0.25">
      <c r="A5" t="s">
        <v>141</v>
      </c>
      <c r="B5" t="s">
        <v>138</v>
      </c>
      <c r="C5">
        <v>48000</v>
      </c>
      <c r="D5" t="s">
        <v>140</v>
      </c>
    </row>
    <row r="6" spans="1:4" x14ac:dyDescent="0.25">
      <c r="A6" t="s">
        <v>142</v>
      </c>
    </row>
  </sheetData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8AE2-61EE-45FD-8E80-E65581077634}">
  <dimension ref="A1:F39"/>
  <sheetViews>
    <sheetView topLeftCell="A10" workbookViewId="0">
      <selection activeCell="B14" sqref="B14"/>
    </sheetView>
  </sheetViews>
  <sheetFormatPr baseColWidth="10" defaultColWidth="41.28515625" defaultRowHeight="13.9" customHeight="1" x14ac:dyDescent="0.25"/>
  <cols>
    <col min="1" max="1" width="51.7109375" style="10" customWidth="1"/>
    <col min="2" max="2" width="19.140625" style="10" customWidth="1"/>
    <col min="3" max="3" width="17" style="10" customWidth="1"/>
    <col min="4" max="16384" width="41.28515625" style="10"/>
  </cols>
  <sheetData>
    <row r="1" spans="1:6" ht="13.9" customHeight="1" x14ac:dyDescent="0.25">
      <c r="A1" s="163"/>
      <c r="B1" s="163"/>
    </row>
    <row r="2" spans="1:6" ht="13.9" customHeight="1" x14ac:dyDescent="0.25">
      <c r="A2" s="9"/>
      <c r="B2" s="9"/>
    </row>
    <row r="3" spans="1:6" ht="13.9" customHeight="1" x14ac:dyDescent="0.25">
      <c r="A3" s="9"/>
      <c r="B3" s="9"/>
    </row>
    <row r="4" spans="1:6" ht="13.9" customHeight="1" x14ac:dyDescent="0.25">
      <c r="A4" s="9"/>
      <c r="B4" s="9"/>
    </row>
    <row r="5" spans="1:6" ht="13.9" customHeight="1" x14ac:dyDescent="0.25">
      <c r="A5" s="9"/>
      <c r="B5" s="9"/>
    </row>
    <row r="6" spans="1:6" s="11" customFormat="1" ht="13.9" customHeight="1" x14ac:dyDescent="0.25"/>
    <row r="7" spans="1:6" ht="13.9" customHeight="1" x14ac:dyDescent="0.3">
      <c r="A7" s="164"/>
      <c r="B7" s="164"/>
      <c r="C7" s="164"/>
      <c r="D7" s="164"/>
      <c r="E7" s="164"/>
    </row>
    <row r="8" spans="1:6" ht="13.9" customHeight="1" x14ac:dyDescent="0.25">
      <c r="A8" s="165" t="s">
        <v>22</v>
      </c>
      <c r="B8" s="165"/>
      <c r="C8" s="2"/>
    </row>
    <row r="9" spans="1:6" ht="13.9" customHeight="1" x14ac:dyDescent="0.25">
      <c r="A9" s="166" t="s">
        <v>34</v>
      </c>
      <c r="B9" s="166"/>
      <c r="C9" s="2"/>
    </row>
    <row r="10" spans="1:6" ht="13.9" customHeight="1" x14ac:dyDescent="0.25">
      <c r="A10" s="166" t="s">
        <v>1</v>
      </c>
      <c r="B10" s="166"/>
      <c r="C10" s="2"/>
    </row>
    <row r="11" spans="1:6" ht="13.9" customHeight="1" x14ac:dyDescent="0.25">
      <c r="A11" s="13"/>
      <c r="B11" s="13"/>
      <c r="C11" s="2"/>
    </row>
    <row r="12" spans="1:6" ht="13.9" customHeight="1" x14ac:dyDescent="0.25">
      <c r="A12" s="2"/>
      <c r="B12" s="14"/>
      <c r="C12" s="2"/>
    </row>
    <row r="13" spans="1:6" ht="13.9" customHeight="1" x14ac:dyDescent="0.25">
      <c r="A13" s="15" t="s">
        <v>85</v>
      </c>
      <c r="B13" s="15"/>
      <c r="C13" s="2"/>
    </row>
    <row r="14" spans="1:6" ht="13.9" customHeight="1" x14ac:dyDescent="0.25">
      <c r="A14" s="17" t="s">
        <v>23</v>
      </c>
      <c r="B14" s="16">
        <v>86835628.5</v>
      </c>
      <c r="C14" s="17"/>
      <c r="D14" s="18"/>
    </row>
    <row r="15" spans="1:6" ht="13.9" customHeight="1" x14ac:dyDescent="0.25">
      <c r="A15" s="17" t="s">
        <v>24</v>
      </c>
      <c r="B15" s="16">
        <f>4798382.62+1678397</f>
        <v>6476779.6200000001</v>
      </c>
      <c r="C15" s="17"/>
      <c r="D15" s="18"/>
    </row>
    <row r="16" spans="1:6" ht="13.9" customHeight="1" x14ac:dyDescent="0.25">
      <c r="A16" s="17" t="s">
        <v>90</v>
      </c>
      <c r="B16" s="19">
        <v>7386061.7300000004</v>
      </c>
      <c r="C16" s="17"/>
      <c r="F16" s="16">
        <v>0</v>
      </c>
    </row>
    <row r="17" spans="1:4" ht="13.9" customHeight="1" x14ac:dyDescent="0.25">
      <c r="A17" s="15" t="s">
        <v>25</v>
      </c>
      <c r="B17" s="20">
        <f>SUM(B14:B16)</f>
        <v>100698469.85000001</v>
      </c>
      <c r="C17" s="2"/>
    </row>
    <row r="18" spans="1:4" ht="13.9" customHeight="1" x14ac:dyDescent="0.25">
      <c r="A18" s="21"/>
      <c r="B18" s="22"/>
      <c r="C18" s="2"/>
    </row>
    <row r="19" spans="1:4" ht="13.9" customHeight="1" x14ac:dyDescent="0.25">
      <c r="A19" s="23"/>
      <c r="B19" s="24"/>
      <c r="C19" s="2"/>
    </row>
    <row r="20" spans="1:4" ht="13.9" customHeight="1" x14ac:dyDescent="0.25">
      <c r="A20" s="17" t="s">
        <v>86</v>
      </c>
      <c r="B20" s="25">
        <v>61190199.759999998</v>
      </c>
      <c r="C20" s="26"/>
    </row>
    <row r="21" spans="1:4" ht="13.9" customHeight="1" x14ac:dyDescent="0.25">
      <c r="A21" s="17" t="s">
        <v>26</v>
      </c>
      <c r="B21" s="25">
        <v>15974806.59</v>
      </c>
      <c r="C21" s="27"/>
    </row>
    <row r="22" spans="1:4" ht="13.9" customHeight="1" x14ac:dyDescent="0.25">
      <c r="A22" s="17" t="s">
        <v>87</v>
      </c>
      <c r="B22" s="25">
        <v>1445000</v>
      </c>
      <c r="C22" s="27"/>
    </row>
    <row r="23" spans="1:4" ht="13.9" customHeight="1" x14ac:dyDescent="0.25">
      <c r="A23" s="17" t="s">
        <v>88</v>
      </c>
      <c r="B23" s="16">
        <f>7745784.17+698577</f>
        <v>8444361.1699999999</v>
      </c>
      <c r="C23" s="2"/>
    </row>
    <row r="24" spans="1:4" ht="13.9" customHeight="1" x14ac:dyDescent="0.25">
      <c r="A24" s="17" t="s">
        <v>89</v>
      </c>
      <c r="B24" s="110">
        <v>50081.82</v>
      </c>
      <c r="C24" s="2"/>
    </row>
    <row r="25" spans="1:4" ht="13.9" customHeight="1" x14ac:dyDescent="0.25">
      <c r="A25" s="15" t="s">
        <v>27</v>
      </c>
      <c r="B25" s="111">
        <f>SUM(B20:B24)</f>
        <v>87104449.339999989</v>
      </c>
      <c r="C25" s="3"/>
      <c r="D25" s="109"/>
    </row>
    <row r="26" spans="1:4" ht="13.9" customHeight="1" x14ac:dyDescent="0.25">
      <c r="A26" s="21"/>
      <c r="B26" s="22" t="s">
        <v>28</v>
      </c>
      <c r="C26" s="2"/>
    </row>
    <row r="27" spans="1:4" ht="13.9" customHeight="1" x14ac:dyDescent="0.25">
      <c r="A27" s="21"/>
      <c r="B27" s="22"/>
      <c r="C27" s="2"/>
    </row>
    <row r="28" spans="1:4" ht="13.9" customHeight="1" x14ac:dyDescent="0.25">
      <c r="A28" s="21"/>
      <c r="B28" s="22"/>
      <c r="C28" s="2"/>
    </row>
    <row r="29" spans="1:4" ht="13.9" customHeight="1" thickBot="1" x14ac:dyDescent="0.3">
      <c r="A29" s="15" t="s">
        <v>29</v>
      </c>
      <c r="B29" s="112">
        <f>+B17-B25</f>
        <v>13594020.51000002</v>
      </c>
      <c r="C29" s="28"/>
    </row>
    <row r="30" spans="1:4" ht="13.9" customHeight="1" thickTop="1" x14ac:dyDescent="0.25">
      <c r="A30" s="167"/>
      <c r="B30" s="168"/>
      <c r="C30" s="168"/>
    </row>
    <row r="31" spans="1:4" ht="13.9" customHeight="1" x14ac:dyDescent="0.25">
      <c r="A31" s="21"/>
      <c r="B31" s="21"/>
      <c r="C31" s="2"/>
    </row>
    <row r="32" spans="1:4" ht="13.9" customHeight="1" x14ac:dyDescent="0.25">
      <c r="A32" s="2"/>
      <c r="B32" s="30"/>
      <c r="C32" s="2"/>
    </row>
    <row r="33" spans="1:3" ht="13.9" customHeight="1" x14ac:dyDescent="0.25">
      <c r="A33" s="2"/>
      <c r="B33" s="29"/>
      <c r="C33" s="38"/>
    </row>
    <row r="34" spans="1:3" ht="13.9" customHeight="1" x14ac:dyDescent="0.3">
      <c r="A34" s="31" t="s">
        <v>36</v>
      </c>
      <c r="B34" s="32" t="s">
        <v>35</v>
      </c>
      <c r="C34" s="33"/>
    </row>
    <row r="35" spans="1:3" ht="13.9" customHeight="1" x14ac:dyDescent="0.3">
      <c r="A35" s="31" t="s">
        <v>30</v>
      </c>
      <c r="B35" s="161" t="s">
        <v>31</v>
      </c>
      <c r="C35" s="161"/>
    </row>
    <row r="36" spans="1:3" ht="13.9" customHeight="1" x14ac:dyDescent="0.3">
      <c r="A36" s="34"/>
      <c r="B36" s="35"/>
      <c r="C36" s="36"/>
    </row>
    <row r="37" spans="1:3" ht="13.9" customHeight="1" x14ac:dyDescent="0.3">
      <c r="A37" s="162"/>
      <c r="B37" s="162"/>
      <c r="C37" s="34"/>
    </row>
    <row r="38" spans="1:3" ht="13.9" customHeight="1" x14ac:dyDescent="0.3">
      <c r="A38" s="158" t="s">
        <v>32</v>
      </c>
      <c r="B38" s="158"/>
      <c r="C38" s="37"/>
    </row>
    <row r="39" spans="1:3" ht="13.9" customHeight="1" x14ac:dyDescent="0.3">
      <c r="A39" s="158" t="s">
        <v>33</v>
      </c>
      <c r="B39" s="158"/>
      <c r="C39" s="34"/>
    </row>
  </sheetData>
  <mergeCells count="10">
    <mergeCell ref="B35:C35"/>
    <mergeCell ref="A37:B37"/>
    <mergeCell ref="A38:B38"/>
    <mergeCell ref="A39:B39"/>
    <mergeCell ref="A1:B1"/>
    <mergeCell ref="A7:E7"/>
    <mergeCell ref="A8:B8"/>
    <mergeCell ref="A9:B9"/>
    <mergeCell ref="A10:B10"/>
    <mergeCell ref="A30:C3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0736-04B9-429F-AEA8-2E969EA5C41F}">
  <dimension ref="A5:I30"/>
  <sheetViews>
    <sheetView topLeftCell="A13" workbookViewId="0">
      <selection sqref="A1:XFD1048576"/>
    </sheetView>
  </sheetViews>
  <sheetFormatPr baseColWidth="10" defaultColWidth="11.42578125" defaultRowHeight="15" x14ac:dyDescent="0.25"/>
  <cols>
    <col min="1" max="1" width="30.140625" style="39" customWidth="1"/>
    <col min="2" max="2" width="12.42578125" style="39" customWidth="1"/>
    <col min="3" max="3" width="11.5703125" style="39" customWidth="1"/>
    <col min="4" max="4" width="10.5703125" style="39" customWidth="1"/>
    <col min="5" max="5" width="14" style="39" customWidth="1"/>
    <col min="6" max="6" width="22.7109375" style="39" customWidth="1"/>
    <col min="7" max="7" width="20" style="39" customWidth="1"/>
    <col min="8" max="8" width="12.7109375" style="39" bestFit="1" customWidth="1"/>
    <col min="9" max="9" width="14.42578125" style="39" bestFit="1" customWidth="1"/>
    <col min="10" max="16384" width="11.42578125" style="39"/>
  </cols>
  <sheetData>
    <row r="5" spans="1:8" ht="18.75" x14ac:dyDescent="0.3">
      <c r="A5" s="170"/>
      <c r="B5" s="170"/>
      <c r="C5" s="170"/>
      <c r="D5" s="170"/>
      <c r="E5" s="170"/>
      <c r="F5" s="170"/>
    </row>
    <row r="6" spans="1:8" ht="18.75" x14ac:dyDescent="0.25">
      <c r="A6" s="165" t="s">
        <v>37</v>
      </c>
      <c r="B6" s="165"/>
      <c r="C6" s="165"/>
      <c r="D6" s="165"/>
      <c r="E6" s="165"/>
      <c r="F6" s="165"/>
    </row>
    <row r="7" spans="1:8" ht="15.75" x14ac:dyDescent="0.25">
      <c r="A7" s="163" t="s">
        <v>53</v>
      </c>
      <c r="B7" s="163"/>
      <c r="C7" s="163"/>
      <c r="D7" s="163"/>
      <c r="E7" s="163"/>
      <c r="F7" s="163"/>
    </row>
    <row r="8" spans="1:8" ht="15.75" x14ac:dyDescent="0.25">
      <c r="A8" s="163" t="s">
        <v>1</v>
      </c>
      <c r="B8" s="163"/>
      <c r="C8" s="163"/>
      <c r="D8" s="163"/>
      <c r="E8" s="163"/>
      <c r="F8" s="163"/>
    </row>
    <row r="9" spans="1:8" ht="15.75" x14ac:dyDescent="0.25">
      <c r="A9" s="40"/>
      <c r="B9" s="40"/>
      <c r="C9" s="41"/>
      <c r="D9" s="40"/>
      <c r="E9" s="40"/>
      <c r="F9" s="42"/>
    </row>
    <row r="10" spans="1:8" ht="15.75" x14ac:dyDescent="0.25">
      <c r="A10" s="40"/>
      <c r="B10" s="40"/>
      <c r="C10" s="41"/>
      <c r="D10" s="40"/>
      <c r="E10" s="40"/>
      <c r="F10" s="43"/>
    </row>
    <row r="11" spans="1:8" s="46" customFormat="1" ht="38.25" x14ac:dyDescent="0.25">
      <c r="A11" s="44"/>
      <c r="B11" s="45" t="s">
        <v>38</v>
      </c>
      <c r="C11" s="45" t="s">
        <v>39</v>
      </c>
      <c r="D11" s="45" t="s">
        <v>40</v>
      </c>
      <c r="E11" s="45" t="s">
        <v>41</v>
      </c>
      <c r="F11" s="45" t="s">
        <v>42</v>
      </c>
    </row>
    <row r="12" spans="1:8" s="49" customFormat="1" ht="14.25" x14ac:dyDescent="0.2">
      <c r="A12" s="47"/>
      <c r="B12" s="48"/>
      <c r="C12" s="48"/>
      <c r="D12" s="48"/>
      <c r="E12" s="48"/>
      <c r="F12" s="48"/>
      <c r="G12" s="55"/>
    </row>
    <row r="13" spans="1:8" s="49" customFormat="1" ht="14.25" x14ac:dyDescent="0.2">
      <c r="A13" s="47" t="s">
        <v>46</v>
      </c>
      <c r="B13" s="48">
        <v>15000000</v>
      </c>
      <c r="C13" s="48"/>
      <c r="D13" s="48"/>
      <c r="E13" s="48">
        <v>35174695</v>
      </c>
      <c r="F13" s="51">
        <f>SUM(A13:E13)</f>
        <v>50174695</v>
      </c>
      <c r="G13" s="56"/>
      <c r="H13" s="56"/>
    </row>
    <row r="14" spans="1:8" x14ac:dyDescent="0.25">
      <c r="A14" s="53" t="s">
        <v>43</v>
      </c>
      <c r="B14" s="50"/>
      <c r="C14" s="50"/>
      <c r="D14" s="50"/>
      <c r="E14" s="50"/>
      <c r="F14" s="51"/>
      <c r="G14" s="57"/>
      <c r="H14" s="57"/>
    </row>
    <row r="15" spans="1:8" ht="25.5" x14ac:dyDescent="0.25">
      <c r="A15" s="53" t="s">
        <v>44</v>
      </c>
      <c r="B15" s="50"/>
      <c r="C15" s="50"/>
      <c r="D15" s="50"/>
      <c r="E15" s="50"/>
      <c r="F15" s="51"/>
      <c r="G15" s="57"/>
      <c r="H15" s="57"/>
    </row>
    <row r="16" spans="1:8" ht="25.5" x14ac:dyDescent="0.25">
      <c r="A16" s="53" t="s">
        <v>47</v>
      </c>
      <c r="B16" s="50"/>
      <c r="C16" s="50"/>
      <c r="D16" s="50"/>
      <c r="E16" s="50"/>
      <c r="F16" s="51">
        <f>+E16</f>
        <v>0</v>
      </c>
      <c r="G16" s="57"/>
      <c r="H16" s="57"/>
    </row>
    <row r="17" spans="1:9" ht="25.5" x14ac:dyDescent="0.25">
      <c r="A17" s="53" t="s">
        <v>48</v>
      </c>
      <c r="B17" s="50"/>
      <c r="C17" s="50"/>
      <c r="D17" s="50"/>
      <c r="E17" s="50"/>
      <c r="F17" s="51">
        <f>+E17</f>
        <v>0</v>
      </c>
      <c r="G17" s="57"/>
    </row>
    <row r="18" spans="1:9" x14ac:dyDescent="0.25">
      <c r="A18" s="53" t="s">
        <v>49</v>
      </c>
      <c r="B18" s="50"/>
      <c r="C18" s="50"/>
      <c r="D18" s="50"/>
      <c r="E18" s="50">
        <v>712680.53</v>
      </c>
      <c r="F18" s="51">
        <f>+E18</f>
        <v>712680.53</v>
      </c>
      <c r="G18" s="52"/>
    </row>
    <row r="19" spans="1:9" x14ac:dyDescent="0.25">
      <c r="A19" s="53" t="s">
        <v>45</v>
      </c>
      <c r="B19" s="58"/>
      <c r="C19" s="59"/>
      <c r="D19" s="50"/>
      <c r="E19" s="54">
        <f>+Rendimiento!B29</f>
        <v>13594020.51000002</v>
      </c>
      <c r="F19" s="51">
        <f>+B19+E19</f>
        <v>13594020.51000002</v>
      </c>
    </row>
    <row r="20" spans="1:9" ht="15.75" thickBot="1" x14ac:dyDescent="0.3">
      <c r="A20" s="47" t="s">
        <v>50</v>
      </c>
      <c r="B20" s="60">
        <f>SUM(B13:B19)</f>
        <v>15000000</v>
      </c>
      <c r="C20" s="60">
        <f>SUM(C12:C19)</f>
        <v>0</v>
      </c>
      <c r="D20" s="60">
        <f>SUM(D12:D19)</f>
        <v>0</v>
      </c>
      <c r="E20" s="60">
        <f>SUM(E13:E19)</f>
        <v>49481396.040000021</v>
      </c>
      <c r="F20" s="60">
        <f>SUM(F13:F19)</f>
        <v>64481396.040000021</v>
      </c>
      <c r="G20" s="61"/>
      <c r="I20" s="52"/>
    </row>
    <row r="21" spans="1:9" ht="16.5" thickTop="1" x14ac:dyDescent="0.25">
      <c r="A21" s="62"/>
      <c r="B21" s="63"/>
      <c r="C21" s="63"/>
      <c r="D21" s="63"/>
      <c r="E21" s="63"/>
      <c r="F21" s="63"/>
      <c r="G21" s="52"/>
      <c r="I21" s="52"/>
    </row>
    <row r="22" spans="1:9" ht="15.75" x14ac:dyDescent="0.25">
      <c r="A22" s="62"/>
      <c r="B22" s="63"/>
      <c r="C22" s="63"/>
      <c r="D22" s="63"/>
      <c r="E22" s="63"/>
      <c r="F22" s="63"/>
      <c r="G22" s="52"/>
      <c r="I22" s="52"/>
    </row>
    <row r="23" spans="1:9" ht="18.75" x14ac:dyDescent="0.3">
      <c r="A23" s="34"/>
      <c r="C23" s="34"/>
      <c r="E23" s="34"/>
      <c r="F23" s="64"/>
    </row>
    <row r="24" spans="1:9" ht="17.25" x14ac:dyDescent="0.3">
      <c r="A24" s="158" t="s">
        <v>36</v>
      </c>
      <c r="B24" s="158"/>
      <c r="D24" s="65"/>
      <c r="E24" s="169" t="s">
        <v>35</v>
      </c>
      <c r="F24" s="169"/>
    </row>
    <row r="25" spans="1:9" ht="17.25" x14ac:dyDescent="0.3">
      <c r="A25" s="158" t="s">
        <v>30</v>
      </c>
      <c r="B25" s="158"/>
      <c r="E25" s="169" t="s">
        <v>31</v>
      </c>
      <c r="F25" s="169"/>
    </row>
    <row r="26" spans="1:9" ht="18.75" x14ac:dyDescent="0.3">
      <c r="A26" s="34"/>
      <c r="B26" s="35"/>
      <c r="C26" s="36"/>
      <c r="D26" s="36"/>
      <c r="F26" s="64"/>
    </row>
    <row r="27" spans="1:9" ht="17.25" x14ac:dyDescent="0.3">
      <c r="A27" s="158" t="s">
        <v>51</v>
      </c>
      <c r="B27" s="158"/>
      <c r="C27" s="158"/>
      <c r="D27" s="158"/>
      <c r="E27" s="158"/>
      <c r="F27" s="158"/>
    </row>
    <row r="28" spans="1:9" ht="17.25" x14ac:dyDescent="0.3">
      <c r="A28" s="158" t="s">
        <v>52</v>
      </c>
      <c r="B28" s="158"/>
      <c r="C28" s="158"/>
      <c r="D28" s="158"/>
      <c r="E28" s="158"/>
      <c r="F28" s="158"/>
    </row>
    <row r="29" spans="1:9" ht="17.25" x14ac:dyDescent="0.3">
      <c r="D29" s="37"/>
      <c r="E29" s="34"/>
      <c r="F29" s="34"/>
    </row>
    <row r="30" spans="1:9" ht="17.25" x14ac:dyDescent="0.3">
      <c r="D30" s="34"/>
    </row>
  </sheetData>
  <mergeCells count="10">
    <mergeCell ref="A25:B25"/>
    <mergeCell ref="E25:F25"/>
    <mergeCell ref="A27:F27"/>
    <mergeCell ref="A28:F28"/>
    <mergeCell ref="A5:F5"/>
    <mergeCell ref="A6:F6"/>
    <mergeCell ref="A7:F7"/>
    <mergeCell ref="A8:F8"/>
    <mergeCell ref="A24:B24"/>
    <mergeCell ref="E24:F2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8A0E-4032-4E3C-9735-54E5BC17AAC0}">
  <dimension ref="A5:G109"/>
  <sheetViews>
    <sheetView topLeftCell="A13" workbookViewId="0">
      <selection activeCell="A13" sqref="A1:XFD1048576"/>
    </sheetView>
  </sheetViews>
  <sheetFormatPr baseColWidth="10" defaultColWidth="11.42578125" defaultRowHeight="15" x14ac:dyDescent="0.25"/>
  <cols>
    <col min="1" max="1" width="61.5703125" style="2" customWidth="1"/>
    <col min="2" max="2" width="15.5703125" style="2" customWidth="1"/>
    <col min="3" max="3" width="21.28515625" style="2" customWidth="1"/>
    <col min="4" max="4" width="18.7109375" style="2" customWidth="1"/>
    <col min="5" max="5" width="19.5703125" style="2" bestFit="1" customWidth="1"/>
    <col min="6" max="6" width="15.85546875" style="2" bestFit="1" customWidth="1"/>
    <col min="7" max="7" width="16" style="2" bestFit="1" customWidth="1"/>
    <col min="8" max="16384" width="11.42578125" style="2"/>
  </cols>
  <sheetData>
    <row r="5" spans="1:6" ht="18.75" x14ac:dyDescent="0.25">
      <c r="A5" s="165"/>
      <c r="B5" s="165"/>
      <c r="C5" s="165"/>
    </row>
    <row r="6" spans="1:6" ht="18.75" x14ac:dyDescent="0.25">
      <c r="A6" s="12"/>
      <c r="B6" s="12"/>
      <c r="C6" s="12"/>
    </row>
    <row r="7" spans="1:6" ht="18.75" x14ac:dyDescent="0.3">
      <c r="A7" s="165" t="s">
        <v>54</v>
      </c>
      <c r="B7" s="165"/>
      <c r="C7" s="165"/>
      <c r="D7" s="66"/>
    </row>
    <row r="8" spans="1:6" ht="18.75" x14ac:dyDescent="0.25">
      <c r="A8" s="165" t="s">
        <v>55</v>
      </c>
      <c r="B8" s="165"/>
      <c r="C8" s="165"/>
      <c r="D8" s="67"/>
    </row>
    <row r="9" spans="1:6" ht="18.75" x14ac:dyDescent="0.3">
      <c r="A9" s="165" t="s">
        <v>1</v>
      </c>
      <c r="B9" s="165"/>
      <c r="C9" s="165"/>
      <c r="D9" s="66"/>
    </row>
    <row r="10" spans="1:6" ht="18.75" x14ac:dyDescent="0.3">
      <c r="A10" s="68"/>
      <c r="B10" s="68"/>
      <c r="C10" s="68"/>
      <c r="D10" s="66"/>
    </row>
    <row r="11" spans="1:6" ht="18.75" x14ac:dyDescent="0.3">
      <c r="A11" s="67" t="s">
        <v>56</v>
      </c>
      <c r="B11" s="67"/>
      <c r="C11" s="67"/>
      <c r="D11" s="66"/>
    </row>
    <row r="12" spans="1:6" ht="18.75" x14ac:dyDescent="0.3">
      <c r="A12" s="66"/>
      <c r="B12" s="66"/>
      <c r="C12" s="69"/>
      <c r="D12" s="66"/>
    </row>
    <row r="13" spans="1:6" ht="18.75" x14ac:dyDescent="0.3">
      <c r="A13" s="107" t="s">
        <v>83</v>
      </c>
      <c r="B13" s="70"/>
      <c r="C13" s="71">
        <f>+Rendimiento!B15+Rendimiento!B16</f>
        <v>13862841.350000001</v>
      </c>
      <c r="D13" s="66"/>
      <c r="E13" s="73"/>
      <c r="F13" s="73"/>
    </row>
    <row r="14" spans="1:6" ht="18.75" x14ac:dyDescent="0.3">
      <c r="A14" s="107" t="s">
        <v>57</v>
      </c>
      <c r="B14" s="70"/>
      <c r="C14" s="72">
        <f>+Rendimiento!B14</f>
        <v>86835628.5</v>
      </c>
      <c r="D14" s="66"/>
      <c r="E14" s="73"/>
      <c r="F14" s="73"/>
    </row>
    <row r="15" spans="1:6" ht="18.75" hidden="1" x14ac:dyDescent="0.3">
      <c r="A15" s="70" t="s">
        <v>58</v>
      </c>
      <c r="B15" s="70"/>
      <c r="C15" s="74"/>
      <c r="D15" s="66"/>
      <c r="E15" s="73"/>
      <c r="F15" s="73"/>
    </row>
    <row r="16" spans="1:6" ht="37.5" hidden="1" x14ac:dyDescent="0.3">
      <c r="A16" s="70" t="s">
        <v>59</v>
      </c>
      <c r="B16" s="70"/>
      <c r="C16" s="74"/>
      <c r="D16" s="75"/>
      <c r="E16" s="73"/>
      <c r="F16" s="73"/>
    </row>
    <row r="17" spans="1:6" ht="18.75" hidden="1" x14ac:dyDescent="0.3">
      <c r="A17" s="70" t="s">
        <v>60</v>
      </c>
      <c r="B17" s="70"/>
      <c r="C17" s="74"/>
      <c r="D17" s="66"/>
      <c r="E17" s="73"/>
      <c r="F17" s="73"/>
    </row>
    <row r="18" spans="1:6" ht="18.75" hidden="1" x14ac:dyDescent="0.3">
      <c r="A18" s="70" t="s">
        <v>61</v>
      </c>
      <c r="B18" s="70"/>
      <c r="C18" s="74"/>
      <c r="D18" s="66"/>
      <c r="E18" s="73"/>
      <c r="F18" s="73"/>
    </row>
    <row r="19" spans="1:6" ht="37.5" hidden="1" x14ac:dyDescent="0.3">
      <c r="A19" s="70" t="s">
        <v>62</v>
      </c>
      <c r="B19" s="70"/>
      <c r="C19" s="74"/>
      <c r="D19" s="75"/>
      <c r="E19" s="73"/>
      <c r="F19" s="73"/>
    </row>
    <row r="20" spans="1:6" ht="18.75" x14ac:dyDescent="0.3">
      <c r="A20" s="70" t="s">
        <v>63</v>
      </c>
      <c r="B20" s="70"/>
      <c r="C20" s="71">
        <v>-53411549.590000004</v>
      </c>
      <c r="D20" s="66"/>
      <c r="E20" s="73"/>
      <c r="F20" s="73"/>
    </row>
    <row r="21" spans="1:6" ht="18.75" x14ac:dyDescent="0.3">
      <c r="A21" s="70" t="s">
        <v>64</v>
      </c>
      <c r="B21" s="70"/>
      <c r="C21" s="74">
        <v>-7778650.1699999999</v>
      </c>
      <c r="D21" s="66"/>
      <c r="E21" s="76"/>
      <c r="F21" s="73"/>
    </row>
    <row r="22" spans="1:6" ht="18.75" x14ac:dyDescent="0.3">
      <c r="A22" s="70" t="s">
        <v>65</v>
      </c>
      <c r="B22" s="70"/>
      <c r="C22" s="74">
        <f>-Rendimiento!B21-Rendimiento!B22-Rendimiento!B23</f>
        <v>-25864167.759999998</v>
      </c>
      <c r="D22" s="66"/>
      <c r="E22" s="73"/>
      <c r="F22" s="73"/>
    </row>
    <row r="23" spans="1:6" ht="18.75" x14ac:dyDescent="0.3">
      <c r="A23" s="70" t="s">
        <v>84</v>
      </c>
      <c r="B23" s="70"/>
      <c r="C23" s="74">
        <f>-Rendimiento!B24</f>
        <v>-50081.82</v>
      </c>
      <c r="D23" s="77"/>
      <c r="E23" s="73"/>
      <c r="F23" s="73"/>
    </row>
    <row r="24" spans="1:6" ht="18.75" x14ac:dyDescent="0.3">
      <c r="A24" s="70" t="s">
        <v>66</v>
      </c>
      <c r="B24" s="70"/>
      <c r="C24" s="78"/>
      <c r="D24" s="79"/>
      <c r="E24" s="73"/>
      <c r="F24" s="73"/>
    </row>
    <row r="25" spans="1:6" s="4" customFormat="1" ht="37.5" x14ac:dyDescent="0.3">
      <c r="A25" s="80" t="s">
        <v>67</v>
      </c>
      <c r="B25" s="80"/>
      <c r="C25" s="81">
        <f>SUM(C13:C24)</f>
        <v>13594020.50999999</v>
      </c>
      <c r="D25" s="83"/>
      <c r="E25" s="84"/>
      <c r="F25" s="85"/>
    </row>
    <row r="26" spans="1:6" ht="18.75" x14ac:dyDescent="0.3">
      <c r="A26" s="86"/>
      <c r="B26" s="86"/>
      <c r="C26" s="87"/>
      <c r="D26" s="79"/>
      <c r="E26" s="73"/>
      <c r="F26" s="73"/>
    </row>
    <row r="27" spans="1:6" ht="18.75" x14ac:dyDescent="0.3">
      <c r="A27" s="88" t="s">
        <v>68</v>
      </c>
      <c r="B27" s="88"/>
      <c r="C27" s="89"/>
      <c r="D27" s="66"/>
      <c r="E27" s="73"/>
      <c r="F27" s="73"/>
    </row>
    <row r="28" spans="1:6" ht="18.75" hidden="1" x14ac:dyDescent="0.3">
      <c r="A28" s="90" t="s">
        <v>69</v>
      </c>
      <c r="B28" s="90"/>
      <c r="C28" s="91"/>
      <c r="D28" s="75"/>
      <c r="E28" s="73"/>
      <c r="F28" s="73"/>
    </row>
    <row r="29" spans="1:6" ht="37.5" hidden="1" x14ac:dyDescent="0.3">
      <c r="A29" s="70" t="s">
        <v>70</v>
      </c>
      <c r="B29" s="70"/>
      <c r="C29" s="74"/>
      <c r="D29" s="75"/>
      <c r="E29" s="73"/>
      <c r="F29" s="73"/>
    </row>
    <row r="30" spans="1:6" ht="37.5" hidden="1" x14ac:dyDescent="0.3">
      <c r="A30" s="70" t="s">
        <v>71</v>
      </c>
      <c r="B30" s="70"/>
      <c r="C30" s="74"/>
      <c r="D30" s="75"/>
      <c r="E30" s="73"/>
      <c r="F30" s="73"/>
    </row>
    <row r="31" spans="1:6" ht="37.5" hidden="1" x14ac:dyDescent="0.3">
      <c r="A31" s="70" t="s">
        <v>72</v>
      </c>
      <c r="B31" s="70"/>
      <c r="C31" s="74"/>
      <c r="D31" s="75"/>
      <c r="E31" s="73"/>
      <c r="F31" s="73"/>
    </row>
    <row r="32" spans="1:6" ht="37.5" hidden="1" x14ac:dyDescent="0.3">
      <c r="A32" s="70" t="s">
        <v>73</v>
      </c>
      <c r="B32" s="70"/>
      <c r="C32" s="74"/>
      <c r="D32" s="66"/>
      <c r="E32" s="73"/>
      <c r="F32" s="73"/>
    </row>
    <row r="33" spans="1:7" ht="18.75" hidden="1" x14ac:dyDescent="0.3">
      <c r="A33" s="70" t="s">
        <v>61</v>
      </c>
      <c r="B33" s="70"/>
      <c r="C33" s="74"/>
      <c r="D33" s="66"/>
      <c r="E33" s="73"/>
      <c r="F33" s="73"/>
    </row>
    <row r="34" spans="1:7" ht="18.75" x14ac:dyDescent="0.3">
      <c r="A34" s="70" t="s">
        <v>74</v>
      </c>
      <c r="B34" s="70"/>
      <c r="C34" s="72">
        <v>-594629.04</v>
      </c>
      <c r="D34" s="92"/>
      <c r="E34" s="73"/>
      <c r="F34" s="73"/>
    </row>
    <row r="35" spans="1:7" s="4" customFormat="1" ht="37.5" x14ac:dyDescent="0.3">
      <c r="A35" s="88" t="s">
        <v>75</v>
      </c>
      <c r="B35" s="88"/>
      <c r="C35" s="82">
        <f>SUM(C34)</f>
        <v>-594629.04</v>
      </c>
      <c r="D35" s="93"/>
      <c r="E35" s="6"/>
    </row>
    <row r="36" spans="1:7" ht="18.75" hidden="1" x14ac:dyDescent="0.3">
      <c r="A36" s="86"/>
      <c r="B36" s="86"/>
      <c r="C36" s="87"/>
      <c r="D36" s="94"/>
      <c r="E36" s="3"/>
    </row>
    <row r="37" spans="1:7" ht="18.75" x14ac:dyDescent="0.3">
      <c r="A37" s="86"/>
      <c r="B37" s="86"/>
      <c r="C37" s="87"/>
      <c r="D37" s="66"/>
      <c r="E37" s="3"/>
    </row>
    <row r="38" spans="1:7" ht="37.5" x14ac:dyDescent="0.3">
      <c r="A38" s="70" t="s">
        <v>76</v>
      </c>
      <c r="B38" s="70"/>
      <c r="C38" s="72">
        <f>+C25+C35</f>
        <v>12999391.469999991</v>
      </c>
      <c r="D38" s="95"/>
      <c r="E38" s="3"/>
    </row>
    <row r="39" spans="1:7" ht="37.5" x14ac:dyDescent="0.3">
      <c r="A39" s="70" t="s">
        <v>77</v>
      </c>
      <c r="B39" s="70"/>
      <c r="C39" s="72">
        <v>23298833</v>
      </c>
      <c r="D39" s="96"/>
      <c r="E39" s="3"/>
    </row>
    <row r="40" spans="1:7" ht="18.75" x14ac:dyDescent="0.3">
      <c r="A40" s="70" t="s">
        <v>78</v>
      </c>
      <c r="B40" s="70"/>
      <c r="C40" s="72">
        <v>774641</v>
      </c>
      <c r="D40" s="96"/>
      <c r="E40" s="3"/>
    </row>
    <row r="41" spans="1:7" s="4" customFormat="1" ht="37.5" x14ac:dyDescent="0.3">
      <c r="A41" s="80" t="s">
        <v>79</v>
      </c>
      <c r="B41" s="80"/>
      <c r="C41" s="81">
        <f>SUM(C38:C40)</f>
        <v>37072865.469999991</v>
      </c>
      <c r="D41" s="97"/>
      <c r="E41" s="6"/>
      <c r="F41" s="98"/>
    </row>
    <row r="42" spans="1:7" s="66" customFormat="1" ht="18.75" customHeight="1" x14ac:dyDescent="0.3">
      <c r="A42" s="172" t="s">
        <v>80</v>
      </c>
      <c r="B42" s="172"/>
      <c r="C42" s="172"/>
      <c r="D42" s="108"/>
      <c r="E42" s="77"/>
      <c r="F42" s="96"/>
      <c r="G42" s="96"/>
    </row>
    <row r="43" spans="1:7" ht="18.75" hidden="1" x14ac:dyDescent="0.3">
      <c r="A43" s="171"/>
      <c r="B43" s="171"/>
      <c r="C43" s="171"/>
      <c r="D43" s="99"/>
    </row>
    <row r="44" spans="1:7" ht="18.75" hidden="1" x14ac:dyDescent="0.3">
      <c r="A44" s="66"/>
      <c r="B44" s="66"/>
      <c r="C44" s="77"/>
      <c r="D44" s="100"/>
    </row>
    <row r="45" spans="1:7" ht="18.75" hidden="1" x14ac:dyDescent="0.3">
      <c r="A45" s="101"/>
      <c r="B45" s="101"/>
      <c r="C45" s="102"/>
      <c r="D45" s="66"/>
    </row>
    <row r="46" spans="1:7" ht="18.75" x14ac:dyDescent="0.3">
      <c r="A46" s="66"/>
      <c r="B46" s="66"/>
      <c r="C46" s="102"/>
      <c r="D46" s="96"/>
    </row>
    <row r="47" spans="1:7" ht="18.75" x14ac:dyDescent="0.3">
      <c r="A47" s="66"/>
      <c r="B47" s="66"/>
      <c r="C47" s="66"/>
      <c r="D47" s="66"/>
    </row>
    <row r="48" spans="1:7" ht="18.75" x14ac:dyDescent="0.3">
      <c r="A48" s="103" t="s">
        <v>36</v>
      </c>
      <c r="B48" s="169" t="s">
        <v>35</v>
      </c>
      <c r="C48" s="169"/>
      <c r="D48" s="104"/>
    </row>
    <row r="49" spans="1:4" ht="18.75" x14ac:dyDescent="0.3">
      <c r="A49" s="103" t="s">
        <v>30</v>
      </c>
      <c r="B49" s="169" t="s">
        <v>31</v>
      </c>
      <c r="C49" s="169"/>
      <c r="D49" s="104"/>
    </row>
    <row r="50" spans="1:4" ht="18.75" x14ac:dyDescent="0.3">
      <c r="A50" s="66"/>
      <c r="B50" s="66"/>
      <c r="C50" s="102"/>
      <c r="D50" s="105"/>
    </row>
    <row r="51" spans="1:4" ht="18.75" x14ac:dyDescent="0.3">
      <c r="A51" s="66"/>
      <c r="B51" s="66"/>
      <c r="C51" s="66"/>
      <c r="D51" s="66"/>
    </row>
    <row r="52" spans="1:4" ht="18.75" x14ac:dyDescent="0.3">
      <c r="A52" s="173"/>
      <c r="B52" s="173"/>
      <c r="C52" s="173"/>
      <c r="D52" s="66"/>
    </row>
    <row r="53" spans="1:4" ht="18.75" x14ac:dyDescent="0.3">
      <c r="A53" s="174" t="s">
        <v>81</v>
      </c>
      <c r="B53" s="174"/>
      <c r="C53" s="174"/>
      <c r="D53" s="106"/>
    </row>
    <row r="54" spans="1:4" ht="18.75" x14ac:dyDescent="0.3">
      <c r="A54" s="174" t="s">
        <v>82</v>
      </c>
      <c r="B54" s="174"/>
      <c r="C54" s="174"/>
      <c r="D54" s="66"/>
    </row>
    <row r="55" spans="1:4" x14ac:dyDescent="0.25">
      <c r="C55" s="3"/>
    </row>
    <row r="56" spans="1:4" x14ac:dyDescent="0.25">
      <c r="C56" s="3"/>
    </row>
    <row r="57" spans="1:4" x14ac:dyDescent="0.25">
      <c r="C57" s="3"/>
    </row>
    <row r="58" spans="1:4" x14ac:dyDescent="0.25">
      <c r="C58" s="3"/>
    </row>
    <row r="59" spans="1:4" x14ac:dyDescent="0.25">
      <c r="C59" s="3"/>
    </row>
    <row r="60" spans="1:4" x14ac:dyDescent="0.25">
      <c r="C60" s="3"/>
    </row>
    <row r="61" spans="1:4" x14ac:dyDescent="0.25">
      <c r="C61" s="3"/>
    </row>
    <row r="62" spans="1:4" x14ac:dyDescent="0.25">
      <c r="C62" s="3"/>
    </row>
    <row r="63" spans="1:4" x14ac:dyDescent="0.25">
      <c r="C63" s="3"/>
    </row>
    <row r="64" spans="1:4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</sheetData>
  <mergeCells count="11">
    <mergeCell ref="A52:C52"/>
    <mergeCell ref="A53:C53"/>
    <mergeCell ref="A54:C54"/>
    <mergeCell ref="B48:C48"/>
    <mergeCell ref="B49:C49"/>
    <mergeCell ref="A43:C43"/>
    <mergeCell ref="A5:C5"/>
    <mergeCell ref="A7:C7"/>
    <mergeCell ref="A8:C8"/>
    <mergeCell ref="A9:C9"/>
    <mergeCell ref="A42:C4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3C34C-34EB-4BF3-AFF1-1C307A04D0F3}">
  <dimension ref="A2:K74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3.5703125" style="2" bestFit="1" customWidth="1"/>
    <col min="2" max="2" width="36.7109375" style="2" customWidth="1"/>
    <col min="3" max="3" width="15.28515625" style="2" customWidth="1"/>
    <col min="4" max="4" width="16.140625" style="2" customWidth="1"/>
    <col min="5" max="5" width="9.28515625" style="2" customWidth="1"/>
    <col min="6" max="6" width="17.140625" style="2" customWidth="1"/>
    <col min="7" max="7" width="15.85546875" style="2" bestFit="1" customWidth="1"/>
    <col min="8" max="8" width="14.140625" style="2" bestFit="1" customWidth="1"/>
    <col min="9" max="9" width="15" style="2" customWidth="1"/>
    <col min="10" max="10" width="9.85546875" style="2" customWidth="1"/>
    <col min="11" max="11" width="14.140625" style="2" bestFit="1" customWidth="1"/>
    <col min="12" max="16384" width="11.42578125" style="2"/>
  </cols>
  <sheetData>
    <row r="2" spans="1:11" ht="18.75" x14ac:dyDescent="0.3">
      <c r="A2" s="113"/>
      <c r="B2" s="164"/>
      <c r="C2" s="164"/>
      <c r="D2" s="164"/>
      <c r="E2" s="164"/>
      <c r="F2" s="164"/>
      <c r="G2" s="164"/>
    </row>
    <row r="3" spans="1:11" ht="18.75" x14ac:dyDescent="0.3">
      <c r="A3" s="113"/>
      <c r="B3" s="152"/>
      <c r="C3" s="152"/>
      <c r="D3" s="152"/>
      <c r="E3" s="152"/>
      <c r="F3" s="152"/>
      <c r="G3" s="152"/>
    </row>
    <row r="4" spans="1:11" ht="18.75" x14ac:dyDescent="0.3">
      <c r="A4" s="113"/>
      <c r="B4" s="152"/>
      <c r="C4" s="152"/>
      <c r="D4" s="152"/>
      <c r="E4" s="152"/>
      <c r="F4" s="152"/>
      <c r="G4" s="152"/>
    </row>
    <row r="5" spans="1:11" ht="18.75" x14ac:dyDescent="0.3">
      <c r="A5" s="113"/>
      <c r="B5" s="152"/>
      <c r="C5" s="152"/>
      <c r="D5" s="152"/>
      <c r="E5" s="152"/>
      <c r="F5" s="152"/>
      <c r="G5" s="152"/>
    </row>
    <row r="6" spans="1:11" ht="18.75" x14ac:dyDescent="0.25">
      <c r="A6" s="165" t="s">
        <v>93</v>
      </c>
      <c r="B6" s="165"/>
      <c r="C6" s="165"/>
      <c r="D6" s="165"/>
      <c r="E6" s="165"/>
      <c r="F6" s="165"/>
      <c r="G6" s="114"/>
      <c r="H6" s="114"/>
      <c r="I6" s="114"/>
    </row>
    <row r="7" spans="1:11" ht="20.25" customHeight="1" x14ac:dyDescent="0.25">
      <c r="A7" s="166" t="s">
        <v>129</v>
      </c>
      <c r="B7" s="166"/>
      <c r="C7" s="166"/>
      <c r="D7" s="166"/>
      <c r="E7" s="166"/>
      <c r="F7" s="166"/>
      <c r="G7" s="114"/>
      <c r="H7" s="114"/>
      <c r="I7" s="114"/>
    </row>
    <row r="8" spans="1:11" x14ac:dyDescent="0.25">
      <c r="A8" s="166" t="s">
        <v>94</v>
      </c>
      <c r="B8" s="166"/>
      <c r="C8" s="166"/>
      <c r="D8" s="166"/>
      <c r="E8" s="166"/>
      <c r="F8" s="166"/>
      <c r="G8" s="114"/>
      <c r="H8" s="114"/>
      <c r="I8" s="114"/>
    </row>
    <row r="9" spans="1:11" ht="15.75" thickBot="1" x14ac:dyDescent="0.3">
      <c r="A9" s="178" t="s">
        <v>95</v>
      </c>
      <c r="B9" s="178"/>
      <c r="C9" s="178"/>
      <c r="D9" s="178"/>
      <c r="E9" s="178"/>
      <c r="F9" s="178"/>
      <c r="G9" s="115"/>
      <c r="H9" s="115"/>
      <c r="I9" s="115"/>
    </row>
    <row r="10" spans="1:11" ht="51" x14ac:dyDescent="0.25">
      <c r="A10" s="176" t="s">
        <v>130</v>
      </c>
      <c r="B10" s="177"/>
      <c r="C10" s="116" t="s">
        <v>97</v>
      </c>
      <c r="D10" s="116" t="s">
        <v>98</v>
      </c>
      <c r="E10" s="116" t="s">
        <v>99</v>
      </c>
      <c r="F10" s="117" t="s">
        <v>100</v>
      </c>
    </row>
    <row r="11" spans="1:11" x14ac:dyDescent="0.25">
      <c r="A11" s="118">
        <v>1</v>
      </c>
      <c r="B11" s="119" t="s">
        <v>101</v>
      </c>
      <c r="C11" s="120">
        <f>+C16+C15</f>
        <v>196587449</v>
      </c>
      <c r="D11" s="120">
        <f>+D16+D15</f>
        <v>86835628.5</v>
      </c>
      <c r="E11" s="121">
        <f t="shared" ref="E11:E30" si="0">D11/C11</f>
        <v>0.4417150176255657</v>
      </c>
      <c r="F11" s="122">
        <f t="shared" ref="F11:F21" si="1">+C11-D11</f>
        <v>109751820.5</v>
      </c>
      <c r="I11" s="3"/>
    </row>
    <row r="12" spans="1:11" hidden="1" x14ac:dyDescent="0.25">
      <c r="A12" s="123">
        <v>1.1000000000000001</v>
      </c>
      <c r="B12" s="124" t="s">
        <v>102</v>
      </c>
      <c r="C12" s="125">
        <v>0</v>
      </c>
      <c r="D12" s="126">
        <v>0</v>
      </c>
      <c r="E12" s="121" t="e">
        <f t="shared" si="0"/>
        <v>#DIV/0!</v>
      </c>
      <c r="F12" s="122">
        <f t="shared" si="1"/>
        <v>0</v>
      </c>
    </row>
    <row r="13" spans="1:11" hidden="1" x14ac:dyDescent="0.25">
      <c r="A13" s="123">
        <v>1.2</v>
      </c>
      <c r="B13" s="124" t="s">
        <v>103</v>
      </c>
      <c r="C13" s="125">
        <v>0</v>
      </c>
      <c r="D13" s="126">
        <v>0</v>
      </c>
      <c r="E13" s="121" t="e">
        <f t="shared" si="0"/>
        <v>#DIV/0!</v>
      </c>
      <c r="F13" s="122">
        <f t="shared" si="1"/>
        <v>0</v>
      </c>
    </row>
    <row r="14" spans="1:11" hidden="1" x14ac:dyDescent="0.25">
      <c r="A14" s="123">
        <v>1.3</v>
      </c>
      <c r="B14" s="124" t="s">
        <v>104</v>
      </c>
      <c r="C14" s="125">
        <v>0</v>
      </c>
      <c r="D14" s="126">
        <v>0</v>
      </c>
      <c r="E14" s="121" t="e">
        <f t="shared" si="0"/>
        <v>#DIV/0!</v>
      </c>
      <c r="F14" s="122">
        <f t="shared" si="1"/>
        <v>0</v>
      </c>
    </row>
    <row r="15" spans="1:11" x14ac:dyDescent="0.25">
      <c r="A15" s="123">
        <v>1.4</v>
      </c>
      <c r="B15" s="124" t="s">
        <v>105</v>
      </c>
      <c r="C15" s="125">
        <v>196587449</v>
      </c>
      <c r="D15" s="127">
        <v>86835628.5</v>
      </c>
      <c r="E15" s="121">
        <f t="shared" si="0"/>
        <v>0.4417150176255657</v>
      </c>
      <c r="F15" s="128">
        <f t="shared" si="1"/>
        <v>109751820.5</v>
      </c>
    </row>
    <row r="16" spans="1:11" x14ac:dyDescent="0.25">
      <c r="A16" s="123">
        <v>1.5</v>
      </c>
      <c r="B16" s="124" t="s">
        <v>106</v>
      </c>
      <c r="C16" s="125"/>
      <c r="D16" s="127"/>
      <c r="E16" s="121"/>
      <c r="F16" s="128">
        <f t="shared" si="1"/>
        <v>0</v>
      </c>
      <c r="I16" s="129">
        <v>11972605</v>
      </c>
      <c r="K16" s="3"/>
    </row>
    <row r="17" spans="1:9" hidden="1" x14ac:dyDescent="0.25">
      <c r="A17" s="123">
        <v>1.6</v>
      </c>
      <c r="B17" s="124" t="s">
        <v>107</v>
      </c>
      <c r="C17" s="125">
        <v>0</v>
      </c>
      <c r="D17" s="127">
        <v>0</v>
      </c>
      <c r="E17" s="121" t="e">
        <f t="shared" si="0"/>
        <v>#DIV/0!</v>
      </c>
      <c r="F17" s="122">
        <f t="shared" si="1"/>
        <v>0</v>
      </c>
      <c r="I17" s="129"/>
    </row>
    <row r="18" spans="1:9" hidden="1" x14ac:dyDescent="0.25">
      <c r="A18" s="123">
        <v>1.7</v>
      </c>
      <c r="B18" s="124" t="s">
        <v>108</v>
      </c>
      <c r="C18" s="125">
        <v>0</v>
      </c>
      <c r="D18" s="126">
        <v>0</v>
      </c>
      <c r="E18" s="121" t="e">
        <f t="shared" si="0"/>
        <v>#DIV/0!</v>
      </c>
      <c r="F18" s="122">
        <f t="shared" si="1"/>
        <v>0</v>
      </c>
      <c r="I18" s="129"/>
    </row>
    <row r="19" spans="1:9" hidden="1" x14ac:dyDescent="0.25">
      <c r="A19" s="123">
        <v>1.8</v>
      </c>
      <c r="B19" s="124" t="s">
        <v>109</v>
      </c>
      <c r="C19" s="125">
        <v>0</v>
      </c>
      <c r="D19" s="126">
        <v>0</v>
      </c>
      <c r="E19" s="121" t="e">
        <f t="shared" si="0"/>
        <v>#DIV/0!</v>
      </c>
      <c r="F19" s="122">
        <f t="shared" si="1"/>
        <v>0</v>
      </c>
      <c r="I19" s="129"/>
    </row>
    <row r="20" spans="1:9" hidden="1" x14ac:dyDescent="0.25">
      <c r="A20" s="123">
        <v>1.9</v>
      </c>
      <c r="B20" s="124" t="s">
        <v>110</v>
      </c>
      <c r="C20" s="125">
        <v>0</v>
      </c>
      <c r="D20" s="126">
        <v>0</v>
      </c>
      <c r="E20" s="121" t="e">
        <f t="shared" si="0"/>
        <v>#DIV/0!</v>
      </c>
      <c r="F20" s="122">
        <f t="shared" si="1"/>
        <v>0</v>
      </c>
      <c r="I20" s="129"/>
    </row>
    <row r="21" spans="1:9" x14ac:dyDescent="0.25">
      <c r="A21" s="118">
        <v>2</v>
      </c>
      <c r="B21" s="119" t="s">
        <v>111</v>
      </c>
      <c r="C21" s="120">
        <f>SUM(C22:C27)</f>
        <v>196587449</v>
      </c>
      <c r="D21" s="130">
        <f>SUM(D22:D28)</f>
        <v>85505419.560000002</v>
      </c>
      <c r="E21" s="121">
        <f t="shared" si="0"/>
        <v>0.43494851779677962</v>
      </c>
      <c r="F21" s="122">
        <f t="shared" si="1"/>
        <v>111082029.44</v>
      </c>
      <c r="I21" s="129">
        <f>+I16*6</f>
        <v>71835630</v>
      </c>
    </row>
    <row r="22" spans="1:9" ht="14.25" customHeight="1" x14ac:dyDescent="0.25">
      <c r="A22" s="123">
        <v>2.1</v>
      </c>
      <c r="B22" s="124" t="s">
        <v>112</v>
      </c>
      <c r="C22" s="125">
        <v>133892970</v>
      </c>
      <c r="D22" s="125">
        <v>61190199.759999998</v>
      </c>
      <c r="E22" s="121">
        <f t="shared" si="0"/>
        <v>0.45700830865130559</v>
      </c>
      <c r="F22" s="128">
        <f>C22-D22</f>
        <v>72702770.24000001</v>
      </c>
      <c r="G22" s="30"/>
    </row>
    <row r="23" spans="1:9" x14ac:dyDescent="0.25">
      <c r="A23" s="123">
        <v>2.2000000000000002</v>
      </c>
      <c r="B23" s="124" t="s">
        <v>113</v>
      </c>
      <c r="C23" s="125">
        <v>29193225</v>
      </c>
      <c r="D23" s="125">
        <v>15974806.59</v>
      </c>
      <c r="E23" s="121">
        <f t="shared" si="0"/>
        <v>0.54720938128624019</v>
      </c>
      <c r="F23" s="128">
        <f>C23-D23</f>
        <v>13218418.41</v>
      </c>
      <c r="G23" s="30"/>
      <c r="H23" s="26"/>
      <c r="I23" s="3"/>
    </row>
    <row r="24" spans="1:9" x14ac:dyDescent="0.25">
      <c r="A24" s="123">
        <v>2.2999999999999998</v>
      </c>
      <c r="B24" s="124" t="s">
        <v>114</v>
      </c>
      <c r="C24" s="125">
        <v>18242097</v>
      </c>
      <c r="D24" s="125">
        <v>7745784.1699999999</v>
      </c>
      <c r="E24" s="121">
        <f t="shared" si="0"/>
        <v>0.42461040361752267</v>
      </c>
      <c r="F24" s="128">
        <f>C24-D24</f>
        <v>10496312.83</v>
      </c>
      <c r="H24" s="26"/>
      <c r="I24" s="3"/>
    </row>
    <row r="25" spans="1:9" ht="16.5" hidden="1" customHeight="1" x14ac:dyDescent="0.25">
      <c r="A25" s="123">
        <v>2.4</v>
      </c>
      <c r="B25" s="124" t="s">
        <v>115</v>
      </c>
      <c r="C25" s="125"/>
      <c r="D25" s="127"/>
      <c r="E25" s="121" t="e">
        <f t="shared" si="0"/>
        <v>#DIV/0!</v>
      </c>
      <c r="F25" s="128">
        <f t="shared" ref="F25:F31" si="2">+C25-D25</f>
        <v>0</v>
      </c>
      <c r="I25" s="3"/>
    </row>
    <row r="26" spans="1:9" ht="15" hidden="1" customHeight="1" x14ac:dyDescent="0.25">
      <c r="A26" s="123">
        <v>2.5</v>
      </c>
      <c r="B26" s="124" t="s">
        <v>116</v>
      </c>
      <c r="C26" s="125"/>
      <c r="D26" s="127"/>
      <c r="E26" s="121" t="e">
        <f t="shared" si="0"/>
        <v>#DIV/0!</v>
      </c>
      <c r="F26" s="128">
        <f t="shared" si="2"/>
        <v>0</v>
      </c>
      <c r="I26" s="3"/>
    </row>
    <row r="27" spans="1:9" ht="15.75" x14ac:dyDescent="0.25">
      <c r="A27" s="123">
        <v>2.6</v>
      </c>
      <c r="B27" s="131" t="s">
        <v>117</v>
      </c>
      <c r="C27" s="125">
        <v>15259157</v>
      </c>
      <c r="D27" s="127">
        <v>594629.04</v>
      </c>
      <c r="E27" s="121">
        <f t="shared" si="0"/>
        <v>3.8968669107998566E-2</v>
      </c>
      <c r="F27" s="128">
        <f t="shared" si="2"/>
        <v>14664527.960000001</v>
      </c>
      <c r="H27" s="26"/>
      <c r="I27" s="3"/>
    </row>
    <row r="28" spans="1:9" hidden="1" x14ac:dyDescent="0.25">
      <c r="A28" s="123">
        <v>2.7</v>
      </c>
      <c r="B28" s="124" t="s">
        <v>118</v>
      </c>
      <c r="C28" s="132">
        <v>0</v>
      </c>
      <c r="D28" s="133">
        <v>0</v>
      </c>
      <c r="E28" s="121" t="e">
        <f t="shared" si="0"/>
        <v>#DIV/0!</v>
      </c>
      <c r="F28" s="134">
        <f t="shared" si="2"/>
        <v>0</v>
      </c>
    </row>
    <row r="29" spans="1:9" ht="30" hidden="1" x14ac:dyDescent="0.25">
      <c r="A29" s="123">
        <v>2.8</v>
      </c>
      <c r="B29" s="124" t="s">
        <v>119</v>
      </c>
      <c r="C29" s="132">
        <v>0</v>
      </c>
      <c r="D29" s="133">
        <v>0</v>
      </c>
      <c r="E29" s="121" t="e">
        <f t="shared" si="0"/>
        <v>#DIV/0!</v>
      </c>
      <c r="F29" s="134">
        <f t="shared" si="2"/>
        <v>0</v>
      </c>
    </row>
    <row r="30" spans="1:9" hidden="1" x14ac:dyDescent="0.25">
      <c r="A30" s="123">
        <v>2.9</v>
      </c>
      <c r="B30" s="124" t="s">
        <v>120</v>
      </c>
      <c r="C30" s="132">
        <v>0</v>
      </c>
      <c r="D30" s="133">
        <v>0</v>
      </c>
      <c r="E30" s="121" t="e">
        <f t="shared" si="0"/>
        <v>#DIV/0!</v>
      </c>
      <c r="F30" s="134">
        <f t="shared" si="2"/>
        <v>0</v>
      </c>
    </row>
    <row r="31" spans="1:9" ht="16.5" thickBot="1" x14ac:dyDescent="0.3">
      <c r="A31" s="135"/>
      <c r="B31" s="136" t="s">
        <v>121</v>
      </c>
      <c r="C31" s="137">
        <f>+C11-C21</f>
        <v>0</v>
      </c>
      <c r="D31" s="138">
        <f>+D11-D21</f>
        <v>1330208.9399999976</v>
      </c>
      <c r="E31" s="139" t="s">
        <v>122</v>
      </c>
      <c r="F31" s="140">
        <f t="shared" si="2"/>
        <v>-1330208.9399999976</v>
      </c>
    </row>
    <row r="32" spans="1:9" x14ac:dyDescent="0.25">
      <c r="C32" s="141"/>
      <c r="D32" s="141"/>
    </row>
    <row r="34" spans="1:10" x14ac:dyDescent="0.25">
      <c r="C34" s="30"/>
    </row>
    <row r="35" spans="1:10" ht="17.25" x14ac:dyDescent="0.3">
      <c r="A35" s="158" t="s">
        <v>36</v>
      </c>
      <c r="B35" s="158"/>
      <c r="C35" s="35"/>
      <c r="E35" s="169" t="s">
        <v>128</v>
      </c>
      <c r="F35" s="169"/>
    </row>
    <row r="36" spans="1:10" ht="17.25" x14ac:dyDescent="0.3">
      <c r="A36" s="158" t="s">
        <v>30</v>
      </c>
      <c r="B36" s="158"/>
      <c r="C36" s="35"/>
      <c r="E36" s="169" t="s">
        <v>31</v>
      </c>
      <c r="F36" s="169"/>
    </row>
    <row r="37" spans="1:10" x14ac:dyDescent="0.25">
      <c r="H37" s="3"/>
      <c r="I37" s="3"/>
      <c r="J37" s="3"/>
    </row>
    <row r="38" spans="1:10" x14ac:dyDescent="0.25">
      <c r="H38" s="3"/>
      <c r="I38" s="3"/>
      <c r="J38" s="3"/>
    </row>
    <row r="39" spans="1:10" ht="17.25" x14ac:dyDescent="0.3">
      <c r="A39" s="158" t="s">
        <v>51</v>
      </c>
      <c r="B39" s="158"/>
      <c r="C39" s="158"/>
      <c r="D39" s="158"/>
      <c r="E39" s="158"/>
      <c r="F39" s="158"/>
      <c r="H39" s="3"/>
      <c r="I39" s="3"/>
    </row>
    <row r="40" spans="1:10" ht="17.25" x14ac:dyDescent="0.3">
      <c r="A40" s="158" t="s">
        <v>52</v>
      </c>
      <c r="B40" s="158"/>
      <c r="C40" s="158"/>
      <c r="D40" s="158"/>
      <c r="E40" s="158"/>
      <c r="F40" s="158"/>
      <c r="H40" s="3"/>
      <c r="I40" s="3"/>
    </row>
    <row r="41" spans="1:10" ht="15" hidden="1" customHeight="1" x14ac:dyDescent="0.25">
      <c r="A41" s="166" t="s">
        <v>93</v>
      </c>
      <c r="B41" s="166"/>
      <c r="C41" s="166"/>
      <c r="D41" s="166"/>
      <c r="E41" s="166"/>
      <c r="F41" s="166"/>
      <c r="H41" s="3"/>
      <c r="I41" s="3"/>
    </row>
    <row r="42" spans="1:10" ht="15" hidden="1" customHeight="1" x14ac:dyDescent="0.25">
      <c r="A42" s="166" t="s">
        <v>123</v>
      </c>
      <c r="B42" s="166"/>
      <c r="C42" s="166"/>
      <c r="D42" s="166"/>
      <c r="E42" s="166"/>
      <c r="F42" s="166"/>
      <c r="H42" s="3"/>
    </row>
    <row r="43" spans="1:10" ht="15" hidden="1" customHeight="1" x14ac:dyDescent="0.25">
      <c r="A43" s="166" t="s">
        <v>94</v>
      </c>
      <c r="B43" s="166"/>
      <c r="C43" s="166"/>
      <c r="D43" s="166"/>
      <c r="E43" s="166"/>
      <c r="F43" s="166"/>
      <c r="H43" s="3"/>
    </row>
    <row r="44" spans="1:10" ht="15" hidden="1" customHeight="1" x14ac:dyDescent="0.25">
      <c r="A44" s="175" t="s">
        <v>95</v>
      </c>
      <c r="B44" s="175"/>
      <c r="C44" s="175"/>
      <c r="D44" s="175"/>
      <c r="E44" s="175"/>
      <c r="F44" s="175"/>
    </row>
    <row r="45" spans="1:10" ht="51" hidden="1" x14ac:dyDescent="0.25">
      <c r="A45" s="176" t="s">
        <v>96</v>
      </c>
      <c r="B45" s="177"/>
      <c r="C45" s="116" t="s">
        <v>97</v>
      </c>
      <c r="D45" s="116" t="s">
        <v>98</v>
      </c>
      <c r="E45" s="116" t="s">
        <v>99</v>
      </c>
      <c r="F45" s="117" t="s">
        <v>100</v>
      </c>
    </row>
    <row r="46" spans="1:10" hidden="1" x14ac:dyDescent="0.25">
      <c r="A46" s="142">
        <v>1</v>
      </c>
      <c r="B46" s="119" t="s">
        <v>101</v>
      </c>
      <c r="C46" s="143">
        <f>+C51+C50</f>
        <v>169969469.90000001</v>
      </c>
      <c r="D46" s="121">
        <f>SUM(D50:D51)</f>
        <v>71906979.409999996</v>
      </c>
      <c r="E46" s="121">
        <f>+D46/C46</f>
        <v>0.42305820834945129</v>
      </c>
      <c r="F46" s="143">
        <f t="shared" ref="F46:F66" si="3">+C46-D46</f>
        <v>98062490.49000001</v>
      </c>
    </row>
    <row r="47" spans="1:10" hidden="1" x14ac:dyDescent="0.25">
      <c r="A47" s="144">
        <v>1.1000000000000001</v>
      </c>
      <c r="B47" s="124" t="s">
        <v>102</v>
      </c>
      <c r="C47" s="133">
        <v>0</v>
      </c>
      <c r="D47" s="145">
        <v>0</v>
      </c>
      <c r="E47" s="146"/>
      <c r="F47" s="143">
        <f t="shared" si="3"/>
        <v>0</v>
      </c>
    </row>
    <row r="48" spans="1:10" hidden="1" x14ac:dyDescent="0.25">
      <c r="A48" s="144">
        <v>1.2</v>
      </c>
      <c r="B48" s="124" t="s">
        <v>103</v>
      </c>
      <c r="C48" s="133">
        <v>0</v>
      </c>
      <c r="D48" s="145">
        <v>0</v>
      </c>
      <c r="E48" s="121">
        <v>0</v>
      </c>
      <c r="F48" s="143">
        <f t="shared" si="3"/>
        <v>0</v>
      </c>
    </row>
    <row r="49" spans="1:6" hidden="1" x14ac:dyDescent="0.25">
      <c r="A49" s="144">
        <v>1.3</v>
      </c>
      <c r="B49" s="124" t="s">
        <v>104</v>
      </c>
      <c r="C49" s="133"/>
      <c r="D49" s="145">
        <v>0</v>
      </c>
      <c r="E49" s="121">
        <v>0</v>
      </c>
      <c r="F49" s="143">
        <f t="shared" si="3"/>
        <v>0</v>
      </c>
    </row>
    <row r="50" spans="1:6" ht="15.75" hidden="1" x14ac:dyDescent="0.25">
      <c r="A50" s="144">
        <v>1.4</v>
      </c>
      <c r="B50" s="124" t="s">
        <v>105</v>
      </c>
      <c r="C50" s="147">
        <v>154135899.19</v>
      </c>
      <c r="D50" s="133">
        <v>69508529.989999995</v>
      </c>
      <c r="E50" s="148">
        <f>+D50/C50</f>
        <v>0.45095613906477638</v>
      </c>
      <c r="F50" s="133">
        <f t="shared" si="3"/>
        <v>84627369.200000003</v>
      </c>
    </row>
    <row r="51" spans="1:6" ht="15.75" hidden="1" x14ac:dyDescent="0.25">
      <c r="A51" s="144">
        <v>1.5</v>
      </c>
      <c r="B51" s="124" t="s">
        <v>106</v>
      </c>
      <c r="C51" s="147">
        <v>15833570.710000001</v>
      </c>
      <c r="D51" s="147">
        <v>2398449.42</v>
      </c>
      <c r="E51" s="148">
        <f>+D51/C51</f>
        <v>0.15147874499876471</v>
      </c>
      <c r="F51" s="133">
        <f t="shared" si="3"/>
        <v>13435121.290000001</v>
      </c>
    </row>
    <row r="52" spans="1:6" ht="15.75" hidden="1" x14ac:dyDescent="0.25">
      <c r="A52" s="144">
        <v>1.6</v>
      </c>
      <c r="B52" s="124" t="s">
        <v>107</v>
      </c>
      <c r="C52" s="147">
        <f>36907.5+297753.75+29297.92+205548.14+172624.15+16672.27+96310.49</f>
        <v>855114.22000000009</v>
      </c>
      <c r="D52" s="133"/>
      <c r="E52" s="121">
        <v>0</v>
      </c>
      <c r="F52" s="143">
        <f t="shared" si="3"/>
        <v>855114.22000000009</v>
      </c>
    </row>
    <row r="53" spans="1:6" hidden="1" x14ac:dyDescent="0.25">
      <c r="A53" s="144">
        <v>1.7</v>
      </c>
      <c r="B53" s="124" t="s">
        <v>108</v>
      </c>
      <c r="C53" s="145">
        <v>0</v>
      </c>
      <c r="D53" s="145">
        <v>0</v>
      </c>
      <c r="E53" s="121">
        <v>0</v>
      </c>
      <c r="F53" s="143">
        <f t="shared" si="3"/>
        <v>0</v>
      </c>
    </row>
    <row r="54" spans="1:6" hidden="1" x14ac:dyDescent="0.25">
      <c r="A54" s="144">
        <v>1.8</v>
      </c>
      <c r="B54" s="124" t="s">
        <v>109</v>
      </c>
      <c r="C54" s="145">
        <v>0</v>
      </c>
      <c r="D54" s="145">
        <v>0</v>
      </c>
      <c r="E54" s="121">
        <v>0</v>
      </c>
      <c r="F54" s="143">
        <f t="shared" si="3"/>
        <v>0</v>
      </c>
    </row>
    <row r="55" spans="1:6" hidden="1" x14ac:dyDescent="0.25">
      <c r="A55" s="144">
        <v>1.9</v>
      </c>
      <c r="B55" s="124" t="s">
        <v>110</v>
      </c>
      <c r="C55" s="145">
        <v>0</v>
      </c>
      <c r="D55" s="145">
        <v>0</v>
      </c>
      <c r="E55" s="121">
        <v>0</v>
      </c>
      <c r="F55" s="143">
        <f t="shared" si="3"/>
        <v>0</v>
      </c>
    </row>
    <row r="56" spans="1:6" hidden="1" x14ac:dyDescent="0.25">
      <c r="A56" s="142">
        <v>2</v>
      </c>
      <c r="B56" s="119" t="s">
        <v>111</v>
      </c>
      <c r="C56" s="121">
        <f>SUM(C57:C62)</f>
        <v>141844200.19</v>
      </c>
      <c r="D56" s="121">
        <f>SUM(D57:D63)</f>
        <v>69571534.989999995</v>
      </c>
      <c r="E56" s="121">
        <f>+D56/C56</f>
        <v>0.49047853135206848</v>
      </c>
      <c r="F56" s="143">
        <f t="shared" si="3"/>
        <v>72272665.200000003</v>
      </c>
    </row>
    <row r="57" spans="1:6" ht="15.75" hidden="1" x14ac:dyDescent="0.25">
      <c r="A57" s="144">
        <v>2.1</v>
      </c>
      <c r="B57" s="124" t="s">
        <v>112</v>
      </c>
      <c r="C57" s="147">
        <v>105324170.13</v>
      </c>
      <c r="D57" s="133">
        <v>51586615.329999998</v>
      </c>
      <c r="E57" s="148">
        <f>+D57/C57</f>
        <v>0.48978895600437616</v>
      </c>
      <c r="F57" s="133">
        <f t="shared" si="3"/>
        <v>53737554.799999997</v>
      </c>
    </row>
    <row r="58" spans="1:6" ht="15.75" hidden="1" x14ac:dyDescent="0.25">
      <c r="A58" s="144">
        <v>2.2000000000000002</v>
      </c>
      <c r="B58" s="124" t="s">
        <v>113</v>
      </c>
      <c r="C58" s="147">
        <v>27327200</v>
      </c>
      <c r="D58" s="133">
        <v>13997194.460000001</v>
      </c>
      <c r="E58" s="148">
        <f>+D58/C58</f>
        <v>0.51220741459059105</v>
      </c>
      <c r="F58" s="133">
        <f t="shared" si="3"/>
        <v>13330005.539999999</v>
      </c>
    </row>
    <row r="59" spans="1:6" ht="15.75" hidden="1" x14ac:dyDescent="0.25">
      <c r="A59" s="144">
        <v>2.2999999999999998</v>
      </c>
      <c r="B59" s="124" t="s">
        <v>114</v>
      </c>
      <c r="C59" s="147">
        <v>9135825.0600000005</v>
      </c>
      <c r="D59" s="133">
        <v>3930720.2</v>
      </c>
      <c r="E59" s="148">
        <f>+D59/C59</f>
        <v>0.43025344445463803</v>
      </c>
      <c r="F59" s="133">
        <f t="shared" si="3"/>
        <v>5205104.8600000003</v>
      </c>
    </row>
    <row r="60" spans="1:6" hidden="1" x14ac:dyDescent="0.25">
      <c r="A60" s="144">
        <v>2.4</v>
      </c>
      <c r="B60" s="124" t="s">
        <v>115</v>
      </c>
      <c r="C60" s="133">
        <v>0</v>
      </c>
      <c r="D60" s="133">
        <v>0</v>
      </c>
      <c r="E60" s="148"/>
      <c r="F60" s="133">
        <f t="shared" si="3"/>
        <v>0</v>
      </c>
    </row>
    <row r="61" spans="1:6" hidden="1" x14ac:dyDescent="0.25">
      <c r="A61" s="144">
        <v>2.5</v>
      </c>
      <c r="B61" s="124" t="s">
        <v>116</v>
      </c>
      <c r="C61" s="133">
        <v>0</v>
      </c>
      <c r="D61" s="133">
        <v>0</v>
      </c>
      <c r="E61" s="148"/>
      <c r="F61" s="133">
        <f t="shared" si="3"/>
        <v>0</v>
      </c>
    </row>
    <row r="62" spans="1:6" ht="15.75" hidden="1" x14ac:dyDescent="0.25">
      <c r="A62" s="144">
        <v>2.6</v>
      </c>
      <c r="B62" s="131" t="s">
        <v>124</v>
      </c>
      <c r="C62" s="133">
        <v>57005</v>
      </c>
      <c r="D62" s="133">
        <v>57005</v>
      </c>
      <c r="E62" s="148">
        <f>+D62/C62</f>
        <v>1</v>
      </c>
      <c r="F62" s="133">
        <f t="shared" si="3"/>
        <v>0</v>
      </c>
    </row>
    <row r="63" spans="1:6" hidden="1" x14ac:dyDescent="0.25">
      <c r="A63" s="144">
        <v>2.7</v>
      </c>
      <c r="B63" s="124" t="s">
        <v>118</v>
      </c>
      <c r="C63" s="133">
        <v>0</v>
      </c>
      <c r="D63" s="133">
        <v>0</v>
      </c>
      <c r="E63" s="121"/>
      <c r="F63" s="143">
        <f t="shared" si="3"/>
        <v>0</v>
      </c>
    </row>
    <row r="64" spans="1:6" ht="30" hidden="1" x14ac:dyDescent="0.25">
      <c r="A64" s="144">
        <v>2.8</v>
      </c>
      <c r="B64" s="124" t="s">
        <v>119</v>
      </c>
      <c r="C64" s="133">
        <v>0</v>
      </c>
      <c r="D64" s="133">
        <v>0</v>
      </c>
      <c r="E64" s="121"/>
      <c r="F64" s="143">
        <f t="shared" si="3"/>
        <v>0</v>
      </c>
    </row>
    <row r="65" spans="1:6" hidden="1" x14ac:dyDescent="0.25">
      <c r="A65" s="144">
        <v>2.9</v>
      </c>
      <c r="B65" s="124" t="s">
        <v>120</v>
      </c>
      <c r="C65" s="133">
        <v>0</v>
      </c>
      <c r="D65" s="133">
        <v>0</v>
      </c>
      <c r="E65" s="121"/>
      <c r="F65" s="143">
        <f t="shared" si="3"/>
        <v>0</v>
      </c>
    </row>
    <row r="66" spans="1:6" ht="15.75" hidden="1" x14ac:dyDescent="0.25">
      <c r="A66" s="149"/>
      <c r="B66" s="150" t="s">
        <v>121</v>
      </c>
      <c r="C66" s="151">
        <f>+C46-C56</f>
        <v>28125269.710000008</v>
      </c>
      <c r="D66" s="151">
        <f>+D46-D56</f>
        <v>2335444.4200000018</v>
      </c>
      <c r="E66" s="121">
        <f>+D66/C66</f>
        <v>8.3037227521044144E-2</v>
      </c>
      <c r="F66" s="143">
        <f t="shared" si="3"/>
        <v>25789825.290000007</v>
      </c>
    </row>
    <row r="67" spans="1:6" hidden="1" x14ac:dyDescent="0.25"/>
    <row r="68" spans="1:6" hidden="1" x14ac:dyDescent="0.25"/>
    <row r="69" spans="1:6" hidden="1" x14ac:dyDescent="0.25"/>
    <row r="70" spans="1:6" hidden="1" x14ac:dyDescent="0.25">
      <c r="A70" s="2" t="s">
        <v>125</v>
      </c>
      <c r="D70" s="2" t="s">
        <v>126</v>
      </c>
    </row>
    <row r="71" spans="1:6" hidden="1" x14ac:dyDescent="0.25">
      <c r="A71" s="2" t="s">
        <v>127</v>
      </c>
      <c r="D71" s="2" t="s">
        <v>31</v>
      </c>
    </row>
    <row r="72" spans="1:6" hidden="1" x14ac:dyDescent="0.25"/>
    <row r="73" spans="1:6" ht="17.25" hidden="1" x14ac:dyDescent="0.3">
      <c r="A73" s="162" t="s">
        <v>51</v>
      </c>
      <c r="B73" s="162"/>
      <c r="C73" s="162"/>
      <c r="D73" s="162"/>
      <c r="E73" s="162"/>
      <c r="F73" s="162"/>
    </row>
    <row r="74" spans="1:6" ht="17.25" hidden="1" x14ac:dyDescent="0.3">
      <c r="A74" s="162" t="s">
        <v>52</v>
      </c>
      <c r="B74" s="162"/>
      <c r="C74" s="162"/>
      <c r="D74" s="162"/>
      <c r="E74" s="162"/>
      <c r="F74" s="162"/>
    </row>
  </sheetData>
  <mergeCells count="19">
    <mergeCell ref="A40:F40"/>
    <mergeCell ref="B2:G2"/>
    <mergeCell ref="A6:F6"/>
    <mergeCell ref="A7:F7"/>
    <mergeCell ref="A8:F8"/>
    <mergeCell ref="A9:F9"/>
    <mergeCell ref="A10:B10"/>
    <mergeCell ref="A35:B35"/>
    <mergeCell ref="E35:F35"/>
    <mergeCell ref="A36:B36"/>
    <mergeCell ref="E36:F36"/>
    <mergeCell ref="A39:F39"/>
    <mergeCell ref="A74:F74"/>
    <mergeCell ref="A41:F41"/>
    <mergeCell ref="A42:F42"/>
    <mergeCell ref="A43:F43"/>
    <mergeCell ref="A44:F44"/>
    <mergeCell ref="A45:B45"/>
    <mergeCell ref="A73:F7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6014-6FA2-4176-8BA2-C8C0568BFF79}">
  <dimension ref="A1"/>
  <sheetViews>
    <sheetView workbookViewId="0">
      <selection activeCell="G12" sqref="G1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Hoja1</vt:lpstr>
      <vt:lpstr>Rendimiento</vt:lpstr>
      <vt:lpstr>Patrimonio</vt:lpstr>
      <vt:lpstr>Flujo</vt:lpstr>
      <vt:lpstr>Compraracion Presupuesto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Armando Tejeda Núñez</dc:creator>
  <cp:keywords/>
  <dc:description/>
  <cp:lastModifiedBy>Rosa Morillo</cp:lastModifiedBy>
  <cp:revision/>
  <cp:lastPrinted>2025-08-19T15:36:03Z</cp:lastPrinted>
  <dcterms:created xsi:type="dcterms:W3CDTF">2025-07-10T19:07:45Z</dcterms:created>
  <dcterms:modified xsi:type="dcterms:W3CDTF">2025-08-19T15:36:11Z</dcterms:modified>
  <cp:category/>
  <cp:contentStatus/>
</cp:coreProperties>
</file>