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magnon\Desktop\2023 POA\"/>
    </mc:Choice>
  </mc:AlternateContent>
  <xr:revisionPtr revIDLastSave="0" documentId="8_{47CB25FF-878E-4355-998E-2CA7AFBB6E7D}" xr6:coauthVersionLast="47" xr6:coauthVersionMax="47" xr10:uidLastSave="{00000000-0000-0000-0000-000000000000}"/>
  <bookViews>
    <workbookView xWindow="-120" yWindow="-120" windowWidth="29040" windowHeight="15840" xr2:uid="{EAC4FC9E-98B1-4394-82BC-79491DF373CC}"/>
  </bookViews>
  <sheets>
    <sheet name="POA" sheetId="1" r:id="rId1"/>
  </sheets>
  <externalReferences>
    <externalReference r:id="rId2"/>
  </externalReferences>
  <definedNames>
    <definedName name="_xlnm.Print_Area" localSheetId="0">POA!$A$1:$Y$402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6" i="1" l="1"/>
  <c r="J116" i="1" s="1"/>
  <c r="I115" i="1"/>
  <c r="J115" i="1" s="1"/>
  <c r="J114" i="1"/>
  <c r="I114" i="1"/>
  <c r="I113" i="1"/>
  <c r="J113" i="1" s="1"/>
  <c r="I112" i="1" a="1"/>
  <c r="I112" i="1" s="1"/>
  <c r="J112" i="1" s="1"/>
  <c r="I111" i="1" a="1"/>
  <c r="I111" i="1" s="1"/>
  <c r="J111" i="1" s="1"/>
  <c r="I110" i="1" a="1"/>
  <c r="I110" i="1" s="1"/>
  <c r="J110" i="1" s="1"/>
  <c r="I109" i="1" a="1"/>
  <c r="I109" i="1" s="1"/>
  <c r="J109" i="1" s="1"/>
  <c r="I108" i="1"/>
  <c r="J108" i="1" s="1"/>
  <c r="I107" i="1"/>
  <c r="J107" i="1" s="1"/>
  <c r="I106" i="1"/>
  <c r="J106" i="1" s="1"/>
  <c r="A305" i="1" l="1"/>
  <c r="A306" i="1"/>
  <c r="A307" i="1"/>
  <c r="A308" i="1"/>
  <c r="A309" i="1"/>
  <c r="A310" i="1" s="1"/>
  <c r="A311" i="1" s="1"/>
  <c r="A312" i="1" s="1"/>
  <c r="A313" i="1" s="1"/>
  <c r="A314" i="1" s="1"/>
  <c r="I308" i="1"/>
  <c r="J308" i="1" s="1"/>
  <c r="I307" i="1"/>
  <c r="J307" i="1" s="1"/>
  <c r="I306" i="1"/>
  <c r="J306" i="1" s="1"/>
  <c r="I305" i="1"/>
  <c r="J305" i="1" s="1"/>
  <c r="I191" i="1"/>
  <c r="J191" i="1" s="1"/>
  <c r="I151" i="1" l="1"/>
  <c r="J151" i="1" s="1"/>
  <c r="I203" i="1" l="1"/>
  <c r="J203" i="1" s="1"/>
  <c r="I163" i="1" l="1"/>
  <c r="J163" i="1" s="1"/>
  <c r="I42" i="1" l="1"/>
  <c r="I16" i="1" l="1"/>
  <c r="I179" i="1"/>
  <c r="J179" i="1" s="1"/>
  <c r="I180" i="1"/>
  <c r="J180" i="1" s="1"/>
  <c r="A179" i="1"/>
  <c r="I178" i="1"/>
  <c r="J178" i="1" s="1"/>
  <c r="I177" i="1"/>
  <c r="J177" i="1" s="1"/>
  <c r="Y176" i="1"/>
  <c r="V176" i="1"/>
  <c r="S176" i="1"/>
  <c r="P176" i="1"/>
  <c r="I175" i="1"/>
  <c r="J175" i="1" s="1"/>
  <c r="Y174" i="1"/>
  <c r="V174" i="1"/>
  <c r="S174" i="1"/>
  <c r="P174" i="1"/>
  <c r="I173" i="1"/>
  <c r="J173" i="1" s="1"/>
  <c r="Y172" i="1"/>
  <c r="V172" i="1"/>
  <c r="S172" i="1"/>
  <c r="I171" i="1"/>
  <c r="J171" i="1" s="1"/>
  <c r="A171" i="1"/>
  <c r="A172" i="1" s="1"/>
  <c r="I170" i="1"/>
  <c r="J170" i="1" s="1"/>
  <c r="W402" i="1"/>
  <c r="T402" i="1"/>
  <c r="S402" i="1"/>
  <c r="R402" i="1"/>
  <c r="Q402" i="1"/>
  <c r="Y401" i="1"/>
  <c r="V401" i="1"/>
  <c r="S401" i="1"/>
  <c r="Y400" i="1"/>
  <c r="X400" i="1"/>
  <c r="W400" i="1"/>
  <c r="V400" i="1"/>
  <c r="U400" i="1"/>
  <c r="T400" i="1"/>
  <c r="S400" i="1"/>
  <c r="R400" i="1"/>
  <c r="Q400" i="1"/>
  <c r="P400" i="1"/>
  <c r="O400" i="1"/>
  <c r="N400" i="1"/>
  <c r="Y399" i="1"/>
  <c r="X399" i="1"/>
  <c r="W399" i="1"/>
  <c r="V399" i="1"/>
  <c r="U399" i="1"/>
  <c r="T399" i="1"/>
  <c r="S399" i="1"/>
  <c r="R399" i="1"/>
  <c r="Q399" i="1"/>
  <c r="P399" i="1"/>
  <c r="O399" i="1"/>
  <c r="N399" i="1"/>
  <c r="Y398" i="1"/>
  <c r="X398" i="1"/>
  <c r="W398" i="1"/>
  <c r="V398" i="1"/>
  <c r="U398" i="1"/>
  <c r="T398" i="1"/>
  <c r="S398" i="1"/>
  <c r="R398" i="1"/>
  <c r="Q398" i="1"/>
  <c r="P398" i="1"/>
  <c r="O398" i="1"/>
  <c r="N398" i="1"/>
  <c r="Y397" i="1"/>
  <c r="X397" i="1"/>
  <c r="W397" i="1"/>
  <c r="V397" i="1"/>
  <c r="U397" i="1"/>
  <c r="T397" i="1"/>
  <c r="S397" i="1"/>
  <c r="R397" i="1"/>
  <c r="Q397" i="1"/>
  <c r="P397" i="1"/>
  <c r="O397" i="1"/>
  <c r="N397" i="1"/>
  <c r="Y396" i="1"/>
  <c r="X396" i="1"/>
  <c r="W396" i="1"/>
  <c r="V396" i="1"/>
  <c r="U396" i="1"/>
  <c r="T396" i="1"/>
  <c r="S396" i="1"/>
  <c r="R396" i="1"/>
  <c r="Q396" i="1"/>
  <c r="P396" i="1"/>
  <c r="O396" i="1"/>
  <c r="I360" i="1"/>
  <c r="J360" i="1" s="1"/>
  <c r="I361" i="1"/>
  <c r="J361" i="1" s="1"/>
  <c r="I176" i="1" l="1"/>
  <c r="J176" i="1" s="1"/>
  <c r="I174" i="1"/>
  <c r="J174" i="1" s="1"/>
  <c r="I172" i="1"/>
  <c r="J172" i="1" s="1"/>
  <c r="I398" i="1"/>
  <c r="J398" i="1" s="1"/>
  <c r="I401" i="1"/>
  <c r="J401" i="1" s="1"/>
  <c r="I397" i="1"/>
  <c r="J397" i="1" s="1"/>
  <c r="I400" i="1"/>
  <c r="J400" i="1" s="1"/>
  <c r="I396" i="1"/>
  <c r="J396" i="1" s="1"/>
  <c r="I399" i="1"/>
  <c r="J399" i="1" s="1"/>
  <c r="I402" i="1"/>
  <c r="J402" i="1" s="1"/>
  <c r="I153" i="1"/>
  <c r="J153" i="1" s="1"/>
  <c r="J391" i="1" l="1"/>
  <c r="I325" i="1" l="1"/>
  <c r="I298" i="1" l="1"/>
  <c r="I142" i="1" l="1"/>
  <c r="J142" i="1" s="1"/>
  <c r="I268" i="1" l="1"/>
  <c r="J268" i="1" s="1"/>
  <c r="I267" i="1"/>
  <c r="I277" i="1" l="1"/>
  <c r="J277" i="1" s="1"/>
  <c r="I205" i="1" l="1"/>
  <c r="J205" i="1" s="1"/>
  <c r="I193" i="1" l="1"/>
  <c r="J193" i="1" s="1"/>
  <c r="I241" i="1"/>
  <c r="J241" i="1" s="1"/>
  <c r="I240" i="1" l="1"/>
  <c r="J240" i="1" s="1"/>
  <c r="I287" i="1" l="1"/>
  <c r="I288" i="1" l="1"/>
  <c r="J288" i="1" s="1"/>
  <c r="A288" i="1"/>
  <c r="I159" i="1" l="1"/>
  <c r="J159" i="1" s="1"/>
  <c r="A159" i="1"/>
  <c r="A160" i="1" s="1"/>
  <c r="A161" i="1" s="1"/>
  <c r="A162" i="1" s="1"/>
  <c r="A163" i="1" s="1"/>
  <c r="A164" i="1" s="1"/>
  <c r="A165" i="1" s="1"/>
  <c r="I376" i="1" l="1"/>
  <c r="J376" i="1" s="1"/>
  <c r="I377" i="1"/>
  <c r="J377" i="1" s="1"/>
  <c r="I347" i="1" l="1"/>
  <c r="J347" i="1" s="1"/>
  <c r="I346" i="1"/>
  <c r="J346" i="1" s="1"/>
  <c r="I336" i="1" l="1"/>
  <c r="J336" i="1" s="1"/>
  <c r="I330" i="1"/>
  <c r="J330" i="1" s="1"/>
  <c r="A331" i="1"/>
  <c r="A333" i="1" s="1"/>
  <c r="A334" i="1" s="1"/>
  <c r="A335" i="1" s="1"/>
  <c r="A336" i="1" s="1"/>
  <c r="I331" i="1"/>
  <c r="J331" i="1" s="1"/>
  <c r="I335" i="1"/>
  <c r="J335" i="1" s="1"/>
  <c r="I261" i="1" l="1"/>
  <c r="J261" i="1" s="1"/>
  <c r="I262" i="1"/>
  <c r="J262" i="1" s="1"/>
  <c r="I260" i="1"/>
  <c r="J260" i="1" s="1"/>
  <c r="I259" i="1"/>
  <c r="J259" i="1" s="1"/>
  <c r="I258" i="1"/>
  <c r="J258" i="1" s="1"/>
  <c r="I257" i="1"/>
  <c r="J257" i="1" s="1"/>
  <c r="A257" i="1"/>
  <c r="A258" i="1" s="1"/>
  <c r="A259" i="1" s="1"/>
  <c r="A260" i="1" s="1"/>
  <c r="I256" i="1"/>
  <c r="J256" i="1" s="1"/>
  <c r="I251" i="1" l="1"/>
  <c r="J251" i="1" s="1"/>
  <c r="I165" i="1" l="1"/>
  <c r="J165" i="1" s="1"/>
  <c r="I131" i="1"/>
  <c r="J131" i="1" s="1"/>
  <c r="I130" i="1"/>
  <c r="J130" i="1" s="1"/>
  <c r="I129" i="1"/>
  <c r="J129" i="1" s="1"/>
  <c r="I123" i="1"/>
  <c r="J123" i="1" s="1"/>
  <c r="J122" i="1"/>
  <c r="I122" i="1"/>
  <c r="A122" i="1"/>
  <c r="A123" i="1" s="1"/>
  <c r="A124" i="1" s="1"/>
  <c r="A125" i="1" s="1"/>
  <c r="A126" i="1" s="1"/>
  <c r="A127" i="1" s="1"/>
  <c r="I121" i="1"/>
  <c r="J121" i="1" s="1"/>
  <c r="I87" i="1" l="1"/>
  <c r="I72" i="1" l="1"/>
  <c r="I57" i="1"/>
  <c r="H223" i="1" l="1"/>
  <c r="I216" i="1"/>
  <c r="J216" i="1" s="1"/>
  <c r="I219" i="1" l="1"/>
  <c r="J219" i="1" s="1"/>
  <c r="A391" i="1" l="1"/>
  <c r="I389" i="1"/>
  <c r="J389" i="1" s="1"/>
  <c r="I388" i="1"/>
  <c r="J388" i="1" s="1"/>
  <c r="I387" i="1"/>
  <c r="J387" i="1" s="1"/>
  <c r="I386" i="1"/>
  <c r="J386" i="1" s="1"/>
  <c r="I385" i="1"/>
  <c r="J385" i="1" s="1"/>
  <c r="I384" i="1"/>
  <c r="J384" i="1" s="1"/>
  <c r="I383" i="1"/>
  <c r="J383" i="1" s="1"/>
  <c r="I382" i="1"/>
  <c r="J382" i="1" s="1"/>
  <c r="I101" i="1"/>
  <c r="J101" i="1" s="1"/>
  <c r="I100" i="1"/>
  <c r="J100" i="1" s="1"/>
  <c r="I99" i="1"/>
  <c r="J99" i="1" s="1"/>
  <c r="I98" i="1"/>
  <c r="J98" i="1" s="1"/>
  <c r="I97" i="1"/>
  <c r="J97" i="1" s="1"/>
  <c r="I96" i="1"/>
  <c r="J96" i="1" s="1"/>
  <c r="I88" i="1"/>
  <c r="J88" i="1" s="1"/>
  <c r="J87" i="1"/>
  <c r="I86" i="1"/>
  <c r="J86" i="1" s="1"/>
  <c r="I85" i="1"/>
  <c r="J85" i="1" s="1"/>
  <c r="I84" i="1"/>
  <c r="J84" i="1" s="1"/>
  <c r="I83" i="1"/>
  <c r="J83" i="1" s="1"/>
  <c r="I82" i="1"/>
  <c r="J82" i="1" s="1"/>
  <c r="I81" i="1"/>
  <c r="J81" i="1" s="1"/>
  <c r="I73" i="1"/>
  <c r="J73" i="1" s="1"/>
  <c r="J72" i="1"/>
  <c r="I71" i="1"/>
  <c r="J71" i="1" s="1"/>
  <c r="I70" i="1"/>
  <c r="J70" i="1" s="1"/>
  <c r="I69" i="1"/>
  <c r="J69" i="1" s="1"/>
  <c r="I68" i="1"/>
  <c r="J68" i="1" s="1"/>
  <c r="I67" i="1"/>
  <c r="J67" i="1" s="1"/>
  <c r="I66" i="1"/>
  <c r="J66" i="1" s="1"/>
  <c r="I58" i="1"/>
  <c r="J58" i="1" s="1"/>
  <c r="J57" i="1"/>
  <c r="I56" i="1"/>
  <c r="J56" i="1" s="1"/>
  <c r="I55" i="1"/>
  <c r="J55" i="1" s="1"/>
  <c r="I54" i="1"/>
  <c r="J54" i="1" s="1"/>
  <c r="I53" i="1"/>
  <c r="J53" i="1" s="1"/>
  <c r="I52" i="1"/>
  <c r="J52" i="1" s="1"/>
  <c r="I51" i="1"/>
  <c r="J51" i="1" s="1"/>
  <c r="I43" i="1"/>
  <c r="J43" i="1" s="1"/>
  <c r="J42" i="1"/>
  <c r="I41" i="1"/>
  <c r="J41" i="1" s="1"/>
  <c r="I40" i="1"/>
  <c r="J40" i="1" s="1"/>
  <c r="I39" i="1"/>
  <c r="J39" i="1" s="1"/>
  <c r="I38" i="1"/>
  <c r="J38" i="1" s="1"/>
  <c r="I30" i="1"/>
  <c r="J30" i="1" s="1"/>
  <c r="I29" i="1"/>
  <c r="J29" i="1" s="1"/>
  <c r="I28" i="1"/>
  <c r="J28" i="1" s="1"/>
  <c r="I27" i="1"/>
  <c r="J27" i="1" s="1"/>
  <c r="I26" i="1"/>
  <c r="J26" i="1" s="1"/>
  <c r="I25" i="1"/>
  <c r="J25" i="1" s="1"/>
  <c r="I17" i="1"/>
  <c r="J17" i="1" s="1"/>
  <c r="I368" i="1" l="1"/>
  <c r="I370" i="1"/>
  <c r="J370" i="1" s="1"/>
  <c r="J373" i="1"/>
  <c r="J372" i="1"/>
  <c r="J371" i="1"/>
  <c r="J369" i="1"/>
  <c r="J367" i="1"/>
  <c r="A367" i="1"/>
  <c r="A368" i="1" s="1"/>
  <c r="A369" i="1" s="1"/>
  <c r="A370" i="1" s="1"/>
  <c r="A371" i="1" s="1"/>
  <c r="A372" i="1" s="1"/>
  <c r="A373" i="1" s="1"/>
  <c r="A374" i="1" s="1"/>
  <c r="A375" i="1" s="1"/>
  <c r="A376" i="1" s="1"/>
  <c r="I366" i="1"/>
  <c r="J366" i="1" s="1"/>
  <c r="I359" i="1" l="1"/>
  <c r="J359" i="1" s="1"/>
  <c r="I358" i="1"/>
  <c r="J358" i="1" s="1"/>
  <c r="I357" i="1"/>
  <c r="J357" i="1" s="1"/>
  <c r="I356" i="1"/>
  <c r="J356" i="1" s="1"/>
  <c r="A356" i="1"/>
  <c r="A357" i="1" s="1"/>
  <c r="A358" i="1" s="1"/>
  <c r="A359" i="1" s="1"/>
  <c r="A360" i="1" s="1"/>
  <c r="A361" i="1" s="1"/>
  <c r="I355" i="1"/>
  <c r="J355" i="1" s="1"/>
  <c r="I354" i="1"/>
  <c r="J354" i="1" s="1"/>
  <c r="I353" i="1"/>
  <c r="J353" i="1" s="1"/>
  <c r="I352" i="1"/>
  <c r="J352" i="1" s="1"/>
  <c r="I344" i="1" l="1"/>
  <c r="J344" i="1" s="1"/>
  <c r="I343" i="1"/>
  <c r="J343" i="1" s="1"/>
  <c r="I342" i="1"/>
  <c r="J342" i="1" s="1"/>
  <c r="A342" i="1"/>
  <c r="A343" i="1" s="1"/>
  <c r="A344" i="1" s="1"/>
  <c r="A345" i="1" s="1"/>
  <c r="A346" i="1" s="1"/>
  <c r="I341" i="1"/>
  <c r="J341" i="1" s="1"/>
  <c r="I323" i="1" l="1"/>
  <c r="J323" i="1" s="1"/>
  <c r="I322" i="1"/>
  <c r="J322" i="1" s="1"/>
  <c r="I321" i="1"/>
  <c r="J321" i="1" s="1"/>
  <c r="I320" i="1"/>
  <c r="J320" i="1" s="1"/>
  <c r="A320" i="1"/>
  <c r="A321" i="1" s="1"/>
  <c r="A322" i="1" s="1"/>
  <c r="A323" i="1" s="1"/>
  <c r="A324" i="1" s="1"/>
  <c r="A325" i="1" s="1"/>
  <c r="J319" i="1"/>
  <c r="I319" i="1"/>
  <c r="I324" i="1" l="1"/>
  <c r="J324" i="1" s="1"/>
  <c r="J325" i="1"/>
  <c r="A304" i="1"/>
  <c r="J298" i="1"/>
  <c r="I297" i="1"/>
  <c r="J297" i="1" s="1"/>
  <c r="I296" i="1"/>
  <c r="J296" i="1" s="1"/>
  <c r="I295" i="1"/>
  <c r="J295" i="1" s="1"/>
  <c r="I294" i="1"/>
  <c r="J294" i="1" s="1"/>
  <c r="A294" i="1"/>
  <c r="A295" i="1" s="1"/>
  <c r="A296" i="1" s="1"/>
  <c r="I293" i="1"/>
  <c r="J293" i="1" s="1"/>
  <c r="J287" i="1"/>
  <c r="I286" i="1"/>
  <c r="J286" i="1" s="1"/>
  <c r="I285" i="1"/>
  <c r="J285" i="1" s="1"/>
  <c r="I284" i="1"/>
  <c r="J284" i="1" s="1"/>
  <c r="I283" i="1"/>
  <c r="J283" i="1" s="1"/>
  <c r="A283" i="1"/>
  <c r="A284" i="1" s="1"/>
  <c r="A285" i="1" s="1"/>
  <c r="I282" i="1"/>
  <c r="J282" i="1" s="1"/>
  <c r="I276" i="1" l="1"/>
  <c r="J276" i="1" s="1"/>
  <c r="I275" i="1"/>
  <c r="J275" i="1" s="1"/>
  <c r="I274" i="1"/>
  <c r="J274" i="1" s="1"/>
  <c r="I273" i="1"/>
  <c r="J273" i="1" s="1"/>
  <c r="I272" i="1"/>
  <c r="J272" i="1" s="1"/>
  <c r="Y271" i="1"/>
  <c r="V271" i="1"/>
  <c r="S271" i="1"/>
  <c r="P271" i="1"/>
  <c r="I270" i="1"/>
  <c r="J270" i="1" s="1"/>
  <c r="I269" i="1"/>
  <c r="J269" i="1" s="1"/>
  <c r="J267" i="1"/>
  <c r="I271" i="1" l="1"/>
  <c r="J271" i="1" s="1"/>
  <c r="I250" i="1" l="1"/>
  <c r="I249" i="1"/>
  <c r="J249" i="1" s="1"/>
  <c r="I248" i="1"/>
  <c r="J248" i="1" s="1"/>
  <c r="I247" i="1"/>
  <c r="J247" i="1" s="1"/>
  <c r="A247" i="1"/>
  <c r="A248" i="1" s="1"/>
  <c r="A249" i="1" s="1"/>
  <c r="A250" i="1" s="1"/>
  <c r="I246" i="1"/>
  <c r="J246" i="1" s="1"/>
  <c r="I239" i="1" l="1"/>
  <c r="J239" i="1" s="1"/>
  <c r="A240" i="1"/>
  <c r="I238" i="1"/>
  <c r="J238" i="1" s="1"/>
  <c r="I237" i="1"/>
  <c r="J237" i="1" s="1"/>
  <c r="I236" i="1"/>
  <c r="J236" i="1" s="1"/>
  <c r="I235" i="1"/>
  <c r="J235" i="1" s="1"/>
  <c r="I234" i="1"/>
  <c r="J234" i="1" s="1"/>
  <c r="I233" i="1"/>
  <c r="J233" i="1" s="1"/>
  <c r="I232" i="1"/>
  <c r="J232" i="1" s="1"/>
  <c r="I231" i="1"/>
  <c r="J231" i="1" s="1"/>
  <c r="A231" i="1"/>
  <c r="A232" i="1" s="1"/>
  <c r="A233" i="1" s="1"/>
  <c r="I230" i="1"/>
  <c r="J230" i="1" s="1"/>
  <c r="I225" i="1" l="1"/>
  <c r="J225" i="1" s="1"/>
  <c r="I224" i="1"/>
  <c r="J224" i="1" s="1"/>
  <c r="I223" i="1"/>
  <c r="I222" i="1"/>
  <c r="J222" i="1" s="1"/>
  <c r="I221" i="1"/>
  <c r="J221" i="1" s="1"/>
  <c r="I218" i="1"/>
  <c r="J218" i="1" s="1"/>
  <c r="I217" i="1"/>
  <c r="J217" i="1" s="1"/>
  <c r="I215" i="1"/>
  <c r="J215" i="1" s="1"/>
  <c r="I214" i="1"/>
  <c r="J214" i="1" s="1"/>
  <c r="I213" i="1"/>
  <c r="J213" i="1" s="1"/>
  <c r="I212" i="1"/>
  <c r="J212" i="1" s="1"/>
  <c r="I211" i="1"/>
  <c r="J211" i="1" s="1"/>
  <c r="A211" i="1"/>
  <c r="A212" i="1" s="1"/>
  <c r="A213" i="1" s="1"/>
  <c r="A214" i="1" s="1"/>
  <c r="A215" i="1" s="1"/>
  <c r="I210" i="1"/>
  <c r="J210" i="1" s="1"/>
  <c r="J223" i="1" l="1"/>
  <c r="I204" i="1"/>
  <c r="J204" i="1" s="1"/>
  <c r="I199" i="1"/>
  <c r="A199" i="1"/>
  <c r="A200" i="1" s="1"/>
  <c r="A201" i="1" s="1"/>
  <c r="A202" i="1" s="1"/>
  <c r="A203" i="1" s="1"/>
  <c r="A204" i="1" s="1"/>
  <c r="A205" i="1" s="1"/>
  <c r="I198" i="1"/>
  <c r="J198" i="1" s="1"/>
  <c r="I192" i="1" l="1"/>
  <c r="J192" i="1" s="1"/>
  <c r="I190" i="1"/>
  <c r="J190" i="1" s="1"/>
  <c r="I189" i="1"/>
  <c r="J189" i="1" s="1"/>
  <c r="A189" i="1"/>
  <c r="A190" i="1" s="1"/>
  <c r="A191" i="1" s="1"/>
  <c r="A192" i="1" s="1"/>
  <c r="A193" i="1" s="1"/>
  <c r="I188" i="1"/>
  <c r="J188" i="1" s="1"/>
  <c r="I187" i="1"/>
  <c r="J187" i="1" s="1"/>
  <c r="I186" i="1"/>
  <c r="J186" i="1" s="1"/>
  <c r="I185" i="1"/>
  <c r="J185" i="1" s="1"/>
  <c r="I164" i="1"/>
  <c r="J164" i="1" s="1"/>
  <c r="I162" i="1"/>
  <c r="J162" i="1" s="1"/>
  <c r="I161" i="1"/>
  <c r="J161" i="1" s="1"/>
  <c r="I160" i="1"/>
  <c r="J160" i="1" s="1"/>
  <c r="I158" i="1"/>
  <c r="J158" i="1" s="1"/>
  <c r="I152" i="1" l="1"/>
  <c r="J152" i="1" s="1"/>
  <c r="I150" i="1"/>
  <c r="J150" i="1" s="1"/>
  <c r="I149" i="1"/>
  <c r="J149" i="1" s="1"/>
  <c r="I148" i="1"/>
  <c r="J148" i="1" s="1"/>
  <c r="A148" i="1"/>
  <c r="A149" i="1" s="1"/>
  <c r="A150" i="1" s="1"/>
  <c r="A151" i="1" s="1"/>
  <c r="A152" i="1" s="1"/>
  <c r="A153" i="1" s="1"/>
  <c r="I147" i="1"/>
  <c r="J147" i="1" s="1"/>
  <c r="A140" i="1" l="1"/>
  <c r="A141" i="1" s="1"/>
  <c r="I137" i="1"/>
  <c r="J137" i="1" s="1"/>
  <c r="I136" i="1"/>
  <c r="J136" i="1" s="1"/>
  <c r="I95" i="1" l="1"/>
  <c r="J95" i="1" s="1"/>
  <c r="I94" i="1"/>
  <c r="J94" i="1" s="1"/>
  <c r="I93" i="1"/>
  <c r="J93" i="1" s="1"/>
  <c r="I80" i="1" l="1"/>
  <c r="J80" i="1" s="1"/>
  <c r="I79" i="1"/>
  <c r="J79" i="1" s="1"/>
  <c r="I78" i="1"/>
  <c r="J78" i="1" s="1"/>
  <c r="I65" i="1" l="1"/>
  <c r="J65" i="1" s="1"/>
  <c r="I64" i="1"/>
  <c r="J64" i="1" s="1"/>
  <c r="I63" i="1"/>
  <c r="J63" i="1" s="1"/>
  <c r="I50" i="1" l="1"/>
  <c r="J50" i="1" s="1"/>
  <c r="I49" i="1"/>
  <c r="J49" i="1" s="1"/>
  <c r="I48" i="1"/>
  <c r="J48" i="1" s="1"/>
  <c r="I37" i="1" l="1"/>
  <c r="J37" i="1" s="1"/>
  <c r="I36" i="1"/>
  <c r="J36" i="1" s="1"/>
  <c r="I35" i="1"/>
  <c r="J35" i="1" s="1"/>
  <c r="I24" i="1" l="1"/>
  <c r="J24" i="1" s="1"/>
  <c r="I23" i="1"/>
  <c r="J23" i="1" s="1"/>
  <c r="I22" i="1"/>
  <c r="J22" i="1" s="1"/>
  <c r="J16" i="1" l="1"/>
  <c r="I15" i="1"/>
  <c r="J15" i="1" s="1"/>
  <c r="I14" i="1"/>
  <c r="J14" i="1" s="1"/>
  <c r="I13" i="1"/>
  <c r="J13" i="1" s="1"/>
  <c r="I12" i="1"/>
  <c r="J12" i="1" s="1"/>
  <c r="I11" i="1"/>
  <c r="J11" i="1" s="1"/>
  <c r="I10" i="1"/>
  <c r="J10" i="1" s="1"/>
  <c r="I9" i="1"/>
  <c r="J9" i="1" s="1"/>
  <c r="I8" i="1"/>
  <c r="J8" i="1" s="1"/>
  <c r="I7" i="1"/>
  <c r="J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<sst xmlns="http://schemas.openxmlformats.org/spreadsheetml/2006/main" count="2260" uniqueCount="622">
  <si>
    <t xml:space="preserve"> Instituto de Innovación en Biotecnología e Industria (IIBI): Plan Operativo Anual  (2023)</t>
  </si>
  <si>
    <t>LABORATORIO DE AGUAS</t>
  </si>
  <si>
    <t>No.</t>
  </si>
  <si>
    <t xml:space="preserve">Eje </t>
  </si>
  <si>
    <t>Objetivo Estratégico (OE)</t>
  </si>
  <si>
    <t>Objetivo de Calidad (OD)</t>
  </si>
  <si>
    <t>Producto</t>
  </si>
  <si>
    <t>Actividades relacionadas al producto</t>
  </si>
  <si>
    <t>Indicador (Medición del producto)</t>
  </si>
  <si>
    <t>Metas</t>
  </si>
  <si>
    <t>Logro</t>
  </si>
  <si>
    <t xml:space="preserve">Avance (%) </t>
  </si>
  <si>
    <t xml:space="preserve">Medio de verificación </t>
  </si>
  <si>
    <t>Recursos Necesarios</t>
  </si>
  <si>
    <t>Riesgos Asociados al producto</t>
  </si>
  <si>
    <t>Ene-Mar</t>
  </si>
  <si>
    <t>Abr-Jun</t>
  </si>
  <si>
    <t>Jul-Sept</t>
  </si>
  <si>
    <t>Oct-Dic</t>
  </si>
  <si>
    <t>Cantidad</t>
  </si>
  <si>
    <t>1.Fomento y Canalización de la Innovación, Tecnología y Creatividad de los Sectores Productivos a nivel Nacional</t>
  </si>
  <si>
    <t>Informe de Resultados ENTREGADO</t>
  </si>
  <si>
    <t xml:space="preserve">1.	Recibir la solicitud de servicios 
2.	Dar entrada del servicio analítico
3.	Preparar los reactivos, muestras y equipos.
4.	Realizar el informe de resultado
5.	Remitir a servicio al cliente  </t>
  </si>
  <si>
    <t>Cantidad de solicitudes</t>
  </si>
  <si>
    <t>Informe de resultado elaborado</t>
  </si>
  <si>
    <t>Limitaciones presupuestarias/falta de personal</t>
  </si>
  <si>
    <t>Cantidad de muestras</t>
  </si>
  <si>
    <t>Cantidad determinaciones</t>
  </si>
  <si>
    <t>Informe de Resultados ENTREGADO A TIEMPO</t>
  </si>
  <si>
    <t xml:space="preserve">1.	Revisar la fecha de entrada del servicio
2.	Preparar los reactivos, muestras y equipos.
3.	Realizar el informe de resultado
4.	Remitir a servicio al cliente  
5.	Validar la fecha de salida contra la fecha de entrega al cliente
</t>
  </si>
  <si>
    <t>Informes a tiempo (min 95%)</t>
  </si>
  <si>
    <t>Informe de Resultados SIN ERROR (TEC)</t>
  </si>
  <si>
    <t xml:space="preserve">1.	Revisar los informes de resultado
2.	Corregir los errores detectados (documental o técnico) 
3.	Remitir a servicio al cliente  </t>
  </si>
  <si>
    <t>Informes sin error TEC (min 95%)</t>
  </si>
  <si>
    <t>Informe de Resultados SIN ERROR (DOC)</t>
  </si>
  <si>
    <t>Informes sin error DOC (min 95%)</t>
  </si>
  <si>
    <t>Informes SIN QUEJAS</t>
  </si>
  <si>
    <t xml:space="preserve">1.	Recibir notificación de queja desde el área de servicios
2.	Revaluar el proceso (documental y técnicamente) 
3.	Remitir resultados a servicio al cliente  </t>
  </si>
  <si>
    <t>Informe  (min 98%)</t>
  </si>
  <si>
    <t>3.El Valor Agregado en el centro de la Cultura Organizacional</t>
  </si>
  <si>
    <t>3.1: Impulsar la creación de capacidades para el cumplimiento sistemático de la misión y alcance de la visión institucional, apoyados en la innovación, tecnología, transparencia y la ética.</t>
  </si>
  <si>
    <t>3.1.2: Ampliar el alcance interno del sistema de calidad</t>
  </si>
  <si>
    <t>Ensayo nuevo para acreditacion</t>
  </si>
  <si>
    <t>Cantidad de ensayos preparados</t>
  </si>
  <si>
    <t>Resultados de ensayos sometido</t>
  </si>
  <si>
    <t>80% APROBACION de Ensayos de Aptitud</t>
  </si>
  <si>
    <t>Cantidad de  Ensayos Aptitud aprobados (min 80%)</t>
  </si>
  <si>
    <t xml:space="preserve">Mejora continua del sistema de calidad (auditorias programas al area) </t>
  </si>
  <si>
    <t xml:space="preserve">1.	Recibir notificación del Plan de auditoria 2023
2.	Realizar revisión interna de los procesos (platicas y procedimientos del área) 
3.	Revisión de requisitos establecidos (normas, SGC, clientes, reglamentos, entes acreditadores)
4.	Recibir informe de auditoría (con los hallazgos de lugar/NC)
5.	Remitir informe y evidencia/subsanación de los compromisos asumidos por área 
</t>
  </si>
  <si>
    <t>Cantidad de auditorias al area</t>
  </si>
  <si>
    <t>Informe de auditoria</t>
  </si>
  <si>
    <t xml:space="preserve">3.1.3: Instaurar un sistema orientado a la digitalación de procesos y de documentación </t>
  </si>
  <si>
    <t>Levantamiento de volumen de documento a escanear</t>
  </si>
  <si>
    <t xml:space="preserve">
1.	Recibir la inducción del proceso
2.	Recibir cronograma de asistencia por parte de TIC
3.	Iniciar proceso de levantamiento del volumen de documentos
4.	Remitir la información a las áreas correspondientes ( TIC/Planificación)  </t>
  </si>
  <si>
    <t>Volumen de documentos a escanear</t>
  </si>
  <si>
    <t>Correo remitido ( dato estimado)</t>
  </si>
  <si>
    <t xml:space="preserve">Falta de asistencia técnica </t>
  </si>
  <si>
    <t>LABORATORIO DE CROMATOGRAFIA</t>
  </si>
  <si>
    <t>1.1: Proveer asistencia técnica, transferencia de tecnología y servicios de análisis de laboratorios acreditados a los sectores públicos y privados con los más altos estándares éticos, científicos y de calidad.</t>
  </si>
  <si>
    <t>1.1.1:Incrementar la asistencia tecnica, las transferencia de tecnologia  y los servicios de laboratorio</t>
  </si>
  <si>
    <t>APROBACION auditorias (100%)</t>
  </si>
  <si>
    <t>Datos de: Supervision Tecnica SERAN, Objetivos, Acuerdo Desempeño</t>
  </si>
  <si>
    <t>NO CUMPLIR metas y objetivos por FALTA de recursos</t>
  </si>
  <si>
    <t xml:space="preserve">1.	Recibir la inducción del proceso
2.	Recibir cronograma de asistencia por parte de TIC
3.	Iniciar proceso de levantamiento del volumen de documentos
4.	Remitir la información a las áreas correspondientes ( TIC/Planificación)  </t>
  </si>
  <si>
    <t>Lista entregada con "acuse de recibo" por parte de "Planificación (Lic. Pedro Magnon)".</t>
  </si>
  <si>
    <t>LABORATORIO DE ENSAYO FISICO</t>
  </si>
  <si>
    <t>LABORATORIO DE QUIMICA</t>
  </si>
  <si>
    <t>LABORATORIO DE MICROBIOLOGIA</t>
  </si>
  <si>
    <t>LABORATORIO DE MINERALOGIA</t>
  </si>
  <si>
    <t>LABORATORIO DE FARMACIA</t>
  </si>
  <si>
    <t>Gestión y ccordinación de ensayos por laboratorios</t>
  </si>
  <si>
    <t xml:space="preserve">Estados Financieros </t>
  </si>
  <si>
    <t xml:space="preserve">1.	Registro de las transacciones
2.	Conciliación de las cuentas 
3.	Revisión de las cuentas contables
</t>
  </si>
  <si>
    <t xml:space="preserve">Cantidad de estados finnacieros </t>
  </si>
  <si>
    <t>Estado financiero realizado</t>
  </si>
  <si>
    <t>Falta de intgridad en la informacion presentada</t>
  </si>
  <si>
    <t>Sistema de contabilidad de costo</t>
  </si>
  <si>
    <t>1-	Convocar, consultar y consensuar con las áreas de los laboratorios, servicios, financieras y administrativas.
2-	Definir el alcance de los procesos a incluir en el sistema de costo de los servicios por etapa
3-	Crear políticas, mapas de procesos y manuales sobre la funcionalidad del sistema de costos 
4-	Realizar planes de ensayo/piloto para validar la funcionalidad del sistema. 
5-	Implementación del sistema en las áreas involucradas</t>
  </si>
  <si>
    <t>Modulo creado</t>
  </si>
  <si>
    <t>Sistema de costo creado y funcionando</t>
  </si>
  <si>
    <t>Falta de recursos humanos</t>
  </si>
  <si>
    <t>Modulos de contabilidad CEBIVE</t>
  </si>
  <si>
    <t>1.- Mapear procesos operativos del CEBIVE             2.- Crear items y cuentas                                            3.- Definir procesos de diferentes módulos                4.- Enlazar cuentas                                                       5.- Realizar pruebas                                                           6.- Ida en vivo</t>
  </si>
  <si>
    <t>Módulos CEBIVE integrados:                                                            1.-Contabilidad General                                                    2.-Facturación / Inventario                                         3.-Compras / Cuentas por Pagar                             4.-Cuentas por Cobrar</t>
  </si>
  <si>
    <t>Módulos de contabilidad de CEBIVE integrado en Symasoft</t>
  </si>
  <si>
    <t>Debilidad de control de operaciones de CEBIVE</t>
  </si>
  <si>
    <t>Poltica y procedimientos elaboradas</t>
  </si>
  <si>
    <t>1.- Revisar procesos y procedimientos financieros                                  2.- Actualizar procesos                                                3.- Aprobar procedimientos y políticas                                                        4.- Socializar e implementar procedimientos y políticas</t>
  </si>
  <si>
    <t xml:space="preserve">Normas implementadas:                                                             1.- Cuentas por Pagar                               2.- Administración de Bienes e Inmmuebles                                             3.- Control de inventario </t>
  </si>
  <si>
    <t>Evaluación NOBACI de Normas Implementadas</t>
  </si>
  <si>
    <t>Debilidad de Control Interno</t>
  </si>
  <si>
    <t>Modulo de Activos Fijos creado</t>
  </si>
  <si>
    <t>1.- Mapear procesos                                                           2.- Alinear módulo de activos fijos del sistema con necesidades del proceso                                               3.- Realizar cambios en el sistema                                   4.- Realizar levantamiento de informaciones                     5.- Validar informaciones                                                 6.- Cargar informaciones en sistema                              7.- Realizar pruebas                                                          8.- Ida en vivo</t>
  </si>
  <si>
    <t>Modulos de activos fijos implementados en Symasoft</t>
  </si>
  <si>
    <t>Movimientos de Activos Fijos y Depreciación realizadas en Symasoft</t>
  </si>
  <si>
    <t>Pobre eficiencia en procesos  y manejo de activos fijos</t>
  </si>
  <si>
    <t>Area Finnaciera: Presupuesto</t>
  </si>
  <si>
    <t xml:space="preserve">Politicas y procedimientos </t>
  </si>
  <si>
    <t>1.- Revisar procedimientos y políticas                                  2.- Actualizar políticas y procedimientos                                                3.- Aprobar políticas y procedimientos                                                         4.- Socializar e implementar procesos</t>
  </si>
  <si>
    <t xml:space="preserve">Normas implementadas:                                        1.- Ciclo de Presupuesto                          2.- Gestión de Tesorería                        </t>
  </si>
  <si>
    <t>Evaluación NOBACI</t>
  </si>
  <si>
    <t>Informe de Ejecución  y modificaciones presupuestaria</t>
  </si>
  <si>
    <t>1.-  Validar y distribuir partidas presupuestarias                           2.-  Alinear plan de compras trimestral con presupuesto                                                                      3.- Coordinar con áreas ejecución mensual                       4.- Generar Reportes mensuales de ejecución                  5.- Analizar desviaciones y realizar ajustes</t>
  </si>
  <si>
    <t xml:space="preserve">Número de modificaciones presupuestarias </t>
  </si>
  <si>
    <t>Porcentaje de reducción de modificaciones presupuestaria</t>
  </si>
  <si>
    <t>Mala ejecución presupuestaria</t>
  </si>
  <si>
    <t>Reporte de tesorería (Cash flow)</t>
  </si>
  <si>
    <t>1.- Generar reporte de disponibilidad semanal                    2.- Identificar necesidades de fondos                         3.- Priorizar compromisos de acuerdo con disponibilidad                                                                     4.- Revisar y aprobar desembolsos a realizar</t>
  </si>
  <si>
    <t>Cantidad de reporte emitidos</t>
  </si>
  <si>
    <t>Estado de flujo de tesorería</t>
  </si>
  <si>
    <t>Faltante de fondos para cumplir compromisos</t>
  </si>
  <si>
    <t>Proyecciones de Necesidades de Recursos trimestrales ( decisiones de del Comité de compras)</t>
  </si>
  <si>
    <t>1.- Participar en reuniones trimestrales de compras y forecast de servicios                                                    2.- Cuantificar proyeccones de compras trimestrales                                                                                                3.- Conciliar necesidades con presupuesto                                                                     4.- Programar partidas prespuestarias</t>
  </si>
  <si>
    <t>Número de proyecciones realizadas</t>
  </si>
  <si>
    <t>Informe proyecciones presupuestarias con etapa del gasto</t>
  </si>
  <si>
    <t>Area Administrativa</t>
  </si>
  <si>
    <t>Política de asignación de flotas</t>
  </si>
  <si>
    <t xml:space="preserve">1.	Revisión de documentación/o políticas relacionadas
2.	Determinación de personal con asignación de flotas
3.	Elaboración de la propuesta o política de asignación de flotas
4.	Remisión a la división de calidad en la gestión
5.	Aprobación y difusión de la política. 
</t>
  </si>
  <si>
    <t>Politica elaborada</t>
  </si>
  <si>
    <t>Politica elaborada y aprobada</t>
  </si>
  <si>
    <t>Falta de compromiso por las partes involucradas</t>
  </si>
  <si>
    <t>Salón I remozado y en funcionamiento</t>
  </si>
  <si>
    <t>Levantamiento del area para luego proceder, con los puntos criticos.</t>
  </si>
  <si>
    <t>Salón acondicionado (por etapa)</t>
  </si>
  <si>
    <t>Limitaciones presupuestarias</t>
  </si>
  <si>
    <t>Rehabilitación del comedor institucional</t>
  </si>
  <si>
    <t>Proceder con la licitacion para poder determinar cual suplidor cumple.</t>
  </si>
  <si>
    <t>Comedor habilitado y funcionando</t>
  </si>
  <si>
    <t xml:space="preserve">Política para el manejo y asigancion de la flotilla vehicular </t>
  </si>
  <si>
    <t>aprobacion y difusion de la politica, para que exista regimen de consecuencia, para aquellos que no la cumplan.</t>
  </si>
  <si>
    <t>Area Administrativa: Almacen</t>
  </si>
  <si>
    <t>Registro de facturas</t>
  </si>
  <si>
    <t xml:space="preserve">1-	Revisar la factura 
2-	Categorización de las facturas (Simasoft, Portal y Proyecto)
3-	Registrar la factura en las distintas categorías
4-	Completar registro interno de control de factura
5-	Remitir expediente original al área de contabilidad
6-	Archivar la factura </t>
  </si>
  <si>
    <t>Facturas registradas en el SIMASOFT</t>
  </si>
  <si>
    <t xml:space="preserve"> Control de entrada de facturas</t>
  </si>
  <si>
    <t>Perdida de factura</t>
  </si>
  <si>
    <t>Facturas de servicios registradas</t>
  </si>
  <si>
    <t>Facturas de proyectos registradas</t>
  </si>
  <si>
    <t>Control de investario realizados</t>
  </si>
  <si>
    <t>1-	Revisión de los formularios de requsición 
2-	Dar salida en el inventario desde el sistema 
3-	Verificación del procedimientos 1 y 2
4-	Remisión de expediente al depto de contabilidad</t>
  </si>
  <si>
    <t>Cantidad de expedientes ( realacioanados a los insumos)</t>
  </si>
  <si>
    <t>Reporte de inventario</t>
  </si>
  <si>
    <t>Falta personal</t>
  </si>
  <si>
    <t>Registro de nuevos insumos en el sistema.</t>
  </si>
  <si>
    <t xml:space="preserve">1- Revisión de la orden de compra 
2- Verificación del producto/insumo con la solicitud/orden/factura 
3- Validación del personal de Contraloria
4- Dar entrada al producto/insumo al sistema.
 </t>
  </si>
  <si>
    <t>Cantidad de nuevos productos/insumos registrados</t>
  </si>
  <si>
    <t>Registro en el sistema</t>
  </si>
  <si>
    <t>Sistema de registro dañado</t>
  </si>
  <si>
    <t>Inspecciones  de mercancia  para evaluación a proveedores ( tiempo de entrega, cantidad y calidad)</t>
  </si>
  <si>
    <t>1- Revisión de la orden de compra 
2- Verificación del producto/insumo con la solicitud/orden/factura 
3- Calificacion del proveedor ( según parametros establecido)
4- Remisión del informe de evaluación a las areas de interes ( Administrativo y Compras)</t>
  </si>
  <si>
    <t>Cantidad de proveedores evaluados</t>
  </si>
  <si>
    <t>Hoja de resultado de evaluación (Nota interna)</t>
  </si>
  <si>
    <t>Plan Anual de compras</t>
  </si>
  <si>
    <t xml:space="preserve">1-	Enviar comunicación (correo o de forma física) a todas las áreas haciendo solicitud de sus requerimientos.
2-	Revisar las solicitudes de necesidades de las áreas a los fines de estimación de los precios.
3-	Remitir a la sección de presupuesto la propuesta estimada del plan de compras
4-	Revisión por parte de las áreas de presupuesto y planificación de la propuesta de compras.
5-	Completar formulario F53
6-	Se presenta propuesta tentativa del plan de compras a las todas las áreas en conjunto con la Dirección Ejecutiva. 
7-	Aprobación y publicación del Plan de Compras.  </t>
  </si>
  <si>
    <t>Plan de compras elaborado</t>
  </si>
  <si>
    <t xml:space="preserve">Plan de compras publicado en el portal. </t>
  </si>
  <si>
    <t>Limitaciones presupuestarias/falta de recursos huamnos/falta de capacitación</t>
  </si>
  <si>
    <t xml:space="preserve">Gestión de procesos de compras </t>
  </si>
  <si>
    <t xml:space="preserve">1-Recibir las requisiciones por areas.2- actualizar estado de requisicion..3-solicitar cotizacion para tener el estimado de la compra a realizar.4-Elaborar solicitud de compras y pliego de condiciones.5-Publicar proceso en el portal  transacional.6-Adjudicar al oferente ganador.7-Informe  final.8-Orden de compra.9-Gestion de entrega de la compra por parte del proveedor-10-gestion de pago.11-Cierre de la orden.     </t>
  </si>
  <si>
    <t>Desempeño de siscompras</t>
  </si>
  <si>
    <t>Sistema portal transacional</t>
  </si>
  <si>
    <t>Tecnologicos</t>
  </si>
  <si>
    <t>No cumplir con los sub-indicadores.</t>
  </si>
  <si>
    <t>Informe de rendicion de cuentas elaborados.</t>
  </si>
  <si>
    <t xml:space="preserve">1-Informe elaborado con las diferentes tipos de compras realizadas, como son las compras por debajo del umbral/compras menores/comparaciones de precio y los demas rubros que se hayan ejecutados.2-informe es publicado en el portal transacional institucional .3-Las compras menores son publicadas bajo un link donde se visuliaza el proceso.4-Las comparaciones de precio y licitaciones y demas rubros son publicado en el portal de transparencoa para la publicacion del proceso de compras. </t>
  </si>
  <si>
    <t>Sistema del portal  transparencia institucional</t>
  </si>
  <si>
    <t xml:space="preserve">No cumpliemiento al reporte por compras /no publicado por el departamento de transparencia en la fecha correspondiente  /reporte mal elaborado y publicado.    </t>
  </si>
  <si>
    <t>Proveedores nuevos evaluados</t>
  </si>
  <si>
    <t>1-cuando el proveedor es nuevo y oferta a un proceso publicado en el portal transacional se le envia una comunicación firmada por la encargada de compras y contrataciones solicitando los expediente necesario para evaluar que cumpla con los documentos el cual nos aseguran un fiel cumplimiento de la compra a requerir.2-Se evaluan los documentos recibido para validar que cumpla con lo requerido. 3-Si cumple con las documentaciones solicitada se le adjudica la compra al proveedor.</t>
  </si>
  <si>
    <t>Carpeta de evaluacion proveedores fisica y digital.</t>
  </si>
  <si>
    <t>Expedientes carperta evaluacion de proveedores fisica .</t>
  </si>
  <si>
    <t xml:space="preserve">Proveedor mal evaluado tomariamos el riego de un imcumplimiento en calidad y tiempo de entrega ,el cual puede afectar la area solicitante.  </t>
  </si>
  <si>
    <t>Listado de categoria proveedores aprobados</t>
  </si>
  <si>
    <t>1-Esta lista es alimentada del formulario de resultados de inspeccion de recepcion que nos envia el departamento de almacen el cual nos ayuda a identificar el comportamiento de nuestros proveedores tomando en cuenta la calidad/tiempo de entrega y la cantidad recibida de las ordenes.  2-Si el proveedor no esta cumpliendo con lo estipulado para la evalucaion se le notifica para que pueda mejorar su calificacion y poder mejorar su calificacion.</t>
  </si>
  <si>
    <t xml:space="preserve">Informe de resultados de inspeccion de recepcion y lista de categoria de los proveedores aprobados,en carpeta fisica y digital.  </t>
  </si>
  <si>
    <t>Carperta lista de categoria de  proveedores.</t>
  </si>
  <si>
    <t xml:space="preserve">No cumplimiento de esta evaluacion no podriamos validar en que porcentaje estarian nuestros provedores para un cumplimiento en las entregas de las ordenas adjudicadas el cual podria afectar nuestra evaluacion de proveedores y necesidad del area requiriente  </t>
  </si>
  <si>
    <t>División de Calidad</t>
  </si>
  <si>
    <t>Solicitud de Postulación de ensayos de laboratorios para acreditación  ISO /IEC 17025:2017</t>
  </si>
  <si>
    <t>1- Levantamiento de los requerimientos  de los ensayos a postular y el nivel cumplimiento de los requisitos requeridos.                        
2.Revisión de los  protocolo de Validación.
3- Elaboración de los Certificados de Validación.                        4- Revisión de los procedimientos.                     
5- Realizar el levantamiento del personal que testificará en los diferentes laboratorios.                                                        6- Revisar todos los documentos requeridos para el envío de la solicitud de postulación.</t>
  </si>
  <si>
    <t xml:space="preserve">Solicitud de postulación para la acreditación entregada. </t>
  </si>
  <si>
    <t xml:space="preserve">Carta de remisión de solicitud de postulación </t>
  </si>
  <si>
    <t>Errores documentales, no contar con la documentación a tiempo, fallos en equipos, falta de personal. Retraso en la llegada de Materiales de Referencias certificados.</t>
  </si>
  <si>
    <t xml:space="preserve"> Autodiagnóstico Institucional CAF 2024</t>
  </si>
  <si>
    <t>1- Comunicación a las Áreas solicitando  la remisión de sus Autodiagnósticos a Calidad.
2- Actualización del Comité de Calidad.
3- Revisión y  actualización del CAF General .
4- Realizar el Informe final del CAF.
5- Remitir el Autodiagnóstico Institucional CAF al analista del MAP junto con el Informe.</t>
  </si>
  <si>
    <t xml:space="preserve"> Autodiagnóstico Institucional CAF ejecutado</t>
  </si>
  <si>
    <t>Autodianostico cargado en el sistema (SISMAP)</t>
  </si>
  <si>
    <t>Errores documentales, comunicación ineficaz entre las áreas, envío de documentación a destiempo</t>
  </si>
  <si>
    <t xml:space="preserve"> Plan de mejora Autodiagnóstico Institucional CAF 2024</t>
  </si>
  <si>
    <t>1- Comunicación a las Áreas solicitando  la remisión a Calidad de las acciones de mejora relacionadas con el áreas de mejoras identificadas, para elaborar el  plan de mejora .
2-Elaborar el plan de mejora.
3- Remitirlo al analista del MAP</t>
  </si>
  <si>
    <t xml:space="preserve"> Plan de mejora Autodiagnóstico Institucional CAF cargado al SISMAP</t>
  </si>
  <si>
    <t>Plan de cargado en el sistema (SISMAP)</t>
  </si>
  <si>
    <t>Que las mejoras detectadas no se subsanen en el periodo planificado.</t>
  </si>
  <si>
    <t>Matriz riesgo actualizada al contexto ( metodología PESTEL)</t>
  </si>
  <si>
    <t>1- Revisión a la matriz de riesgo
2- Agregar variable relacionadas con el contexto interno y externo (PESTEL)
3- Consensuar con las areas 
4- Disfundir matriz actualizada</t>
  </si>
  <si>
    <t xml:space="preserve">Matriz actualizada </t>
  </si>
  <si>
    <t>Matriz elaborada y difundida</t>
  </si>
  <si>
    <t>Falta de conocimiento y/o personal</t>
  </si>
  <si>
    <t xml:space="preserve">Gestión de curso para la metodoliogia VAR </t>
  </si>
  <si>
    <t xml:space="preserve">1- Llenar la solicitud de capacitación inmediata
2- Remisión a RRHH
3- Dar segegumiento a la aprobación
</t>
  </si>
  <si>
    <t xml:space="preserve">Curso gestionado </t>
  </si>
  <si>
    <t>Solicitud de capacitación completada</t>
  </si>
  <si>
    <t>Seguimiento a la Carta compromiso</t>
  </si>
  <si>
    <t>1-Realizar plan de Mejora para las Oportunidades detectadas en la ultima visita de seguimiento.
2-Seguimiento al  cumplimiento de los Compromisos de Calidad comprometidos en la Carta.</t>
  </si>
  <si>
    <t>Seguimiento a la Carta compromiso ejecutado y cargado en el SISMAP</t>
  </si>
  <si>
    <t>Informe de evaluación MAP</t>
  </si>
  <si>
    <t>Errores documentales, aceptar acciones ineficaces</t>
  </si>
  <si>
    <t xml:space="preserve">Incorporación de nuevas areas al Sistema de Calidad </t>
  </si>
  <si>
    <t xml:space="preserve">1. Levantamiento de Necesidades de formación.
2. Identificación de necesidad de creación de documentos
3. Revisión de documentos nuevos
4. Socialización de documentos.
5. Modificación de documentos y manuales para modificar el alcance.
6-Participacion de las nuevas áreas en la auditoria interna.
7-Participacion de las nuevas áreas en la revisión del sistema por la dirección. </t>
  </si>
  <si>
    <t>Cantidad de áreas Incorporadas/ total de áreas planificadas</t>
  </si>
  <si>
    <t>Informe de auditorias/revisión del sistema</t>
  </si>
  <si>
    <t>Errores documentales, levantamiento inoportuno, falta de capacitación</t>
  </si>
  <si>
    <t>Asistencia y segumiento a la implementación de la norma de control interno NOBACI en la Institucion</t>
  </si>
  <si>
    <t>1- Remisión de los requerimientos por area ( informaciones puntuales) con fecha de entrega 
2- Realizar inducción/asistencia para el cummpliemiento de los requerimientos                                                                                                                                                                                                                                                                               3- 
3-Revisión por el area de calidad a fines de  aprobación.
5- Difundir el cumplimeito del requerimiento (política/procedimiento)
6- Cargar en el portal NOBACI</t>
  </si>
  <si>
    <t>Número de requerimientos implementados (NOBACI)</t>
  </si>
  <si>
    <t xml:space="preserve">Cantidad de requerimientos cumplidos </t>
  </si>
  <si>
    <t>Falta de conocimiento por parte del personal para el  cumplimiento de los requisitos normativos y reglamentarios.</t>
  </si>
  <si>
    <t>Indicador NOBACI (%)</t>
  </si>
  <si>
    <t>Revisión al sistema de calidad  bajo las normas internacionales implementadas.</t>
  </si>
  <si>
    <t xml:space="preserve">1-Monitoreo de los procesos
2-Coordinar la realización de la  auditoria interna
3- Coordinar la ejecución de la revisión del sistema por la dirección.  </t>
  </si>
  <si>
    <t>Cantidad de monitoreos</t>
  </si>
  <si>
    <t>Informes de monitoreos</t>
  </si>
  <si>
    <t>Falta de persona en el area de calidad</t>
  </si>
  <si>
    <t>Cantidad de auditorias internas</t>
  </si>
  <si>
    <t>Informe de auditoria interno</t>
  </si>
  <si>
    <t xml:space="preserve">Cantidad de auditorias externa </t>
  </si>
  <si>
    <t>Informe de auditoria externa</t>
  </si>
  <si>
    <t xml:space="preserve">Reunion de revisión por la dirección </t>
  </si>
  <si>
    <t xml:space="preserve">Acta de reunión </t>
  </si>
  <si>
    <t>Departamento de Planificación y Desarrollo</t>
  </si>
  <si>
    <t xml:space="preserve">Plan Operativo Año 2023 publicado </t>
  </si>
  <si>
    <t xml:space="preserve">1.	Realizar solicitud de publicación 
2.	Remisión a comunicación y OIA
3.	Difusión interna del POA  2023
</t>
  </si>
  <si>
    <t>Plan aprobado y cargado en el portal web</t>
  </si>
  <si>
    <t>Informes trimestrales POA 2023</t>
  </si>
  <si>
    <t xml:space="preserve">1- Revisar  y validar las informaciones entregadas por las áreas
2- Elaborar los reportes e informes de monitoreo y evaluación POA.
3- Enviar a la Dirección Ejecutiva para la aprobación.
4- Cargar en el portal de la DIGEPRES y MEPYD.
5- Enviar a transparencia </t>
  </si>
  <si>
    <t>Informes de evaluacion trimestral elaborado</t>
  </si>
  <si>
    <t>Memoria institucional de rendición de cuentas 2023 semestral</t>
  </si>
  <si>
    <t xml:space="preserve">1- Remisión de los requerimientos por area ( informaciones puntuales) con fecha de entrega 
2- Realizar inducción/asistencia para la elaboarcion del reporte por area semestral                                                                                                                                                                                                                                                                                                         3- Elaboración de la  memoria
3- Enviar a la Dirección Ejecutiva para la aprobación.
4- Cargar en el portal SAMI
</t>
  </si>
  <si>
    <t>Memoria cargada y aprobada en el sistema SAMI</t>
  </si>
  <si>
    <t>Memoria institucional de rendición de cuentas 2023 anual</t>
  </si>
  <si>
    <t xml:space="preserve">1- Remisión de los requerimientos por area ( informaciones puntuales) con fecha de entrega 
2- Realizar inducción/asistencia para la elaboarcion del reporte por area anual                                                                                                                                                                                                                                                                                    3- Elaboración de la  memoria
4- Enviar a la Dirección Ejecutiva para la aprobación.
5- Cargar en el portal SAMI
6- Enviar a transparencia </t>
  </si>
  <si>
    <t xml:space="preserve">Memoria impresa remitida al MINPRE </t>
  </si>
  <si>
    <t>Formulación, actualización y seguimiento  metas físicas por  programa y presupuesto en la plataforma SIGEF.</t>
  </si>
  <si>
    <t xml:space="preserve">1- Solicitar a las areas de los insumos correspondientes ( logros/incumplimientos) 
2- Completar las informaciones en el SIGEF 
3- Presentar a la MAE para fines de conocimiento.
</t>
  </si>
  <si>
    <t>Cantidad de informes elaboarados</t>
  </si>
  <si>
    <t xml:space="preserve"> Informe anual de la ejecución presupuestaria de las metas físicas</t>
  </si>
  <si>
    <t xml:space="preserve">Taller POA 2024 </t>
  </si>
  <si>
    <t xml:space="preserve">1- Realizar cronogrma de trabajo con las areas/asistencia
2- Convocar a reunión general                                                                                                                                                                                                                                                                                   3- Elaboración de la  memoria
3- Establecer las pautas generales y puntuales 
4-Cordinar de rteuniones de segumiento y asitencia técnica. </t>
  </si>
  <si>
    <t xml:space="preserve">Taller POA realizado </t>
  </si>
  <si>
    <t>Plan Operativo Anual 2024</t>
  </si>
  <si>
    <t>1.	Identificar los requerimientos para la elaboración del POA.
2.	Socializarlo con las áreas   involucradas los compromisos formulados en el PEI.
3.	Verificar que los POAS de las áreas sustantivas y de apoyo estén alineados al cumplimiento del PEI.
4.	Revisar y validar las informaciones entregadas por las áreas
5.	Enviar a la Dirección Ejecutiva para la aprobación.
7.	Enviar a transparencia</t>
  </si>
  <si>
    <t>Plan POA 2024 compilado</t>
  </si>
  <si>
    <t>Gestión y seguimiento de  los productos priorizados en el Plan Plurianual del Sector Público a través del Sistema RUTA.</t>
  </si>
  <si>
    <t xml:space="preserve">1-Consensuar con las áreas la 
   producción física para cada 
   producto.
2-Cargar en el tiempo 
   establecido por MEPYD.
</t>
  </si>
  <si>
    <t>Producción cargada y aprobada por el MEPYD</t>
  </si>
  <si>
    <t>Sección de Capacitaciones</t>
  </si>
  <si>
    <t>Servicios de capacitación en aspectos técnicos  de biotecnología, calidad y producción</t>
  </si>
  <si>
    <t xml:space="preserve">1.	Identificar la disponibilidad de los facilitadores y recursos materiales
2.	Realizar lista de disponibilidad de capacitaciones
3.	Realizar cronograma de capacitaciones por fecha y lugar
4.	Solicitar de aprobación del cronograma por el área de supervisión correspondiente
5.	Remisión de solicitud de publicación en redes
6.	Difusión por las redes sociales 
</t>
  </si>
  <si>
    <t>Cantidad de capacitaciones realizadas</t>
  </si>
  <si>
    <t>20</t>
  </si>
  <si>
    <t>Informe de actividades realizadas</t>
  </si>
  <si>
    <t>Limitaciones propuestarias/Falta disponibilidad de facitadores</t>
  </si>
  <si>
    <t>Documentación generada en el sistema a tiempo</t>
  </si>
  <si>
    <t xml:space="preserve">1.	Esperar notificación de solicitud de información o requerimiento (Calidad)
2.	Analizar y generar la respuesta
3.	Remisión al área correspondiente </t>
  </si>
  <si>
    <t>Documentos/informes entregados a tiempo</t>
  </si>
  <si>
    <t>Informe de monitoreo</t>
  </si>
  <si>
    <t>Retraso involuntarios por falta de personal/factores clímaticos</t>
  </si>
  <si>
    <t>Documentación generada en el sistema sin error</t>
  </si>
  <si>
    <t>Documentos/informes entregados sin errores</t>
  </si>
  <si>
    <t>Reporte y estadisticas de capacitaciones realizadas</t>
  </si>
  <si>
    <t xml:space="preserve">1.	Tabulación de las evaluaciones de las capacitaciones 
2.	Procesamiento de los datos e identificación de oportunidades de mejora
3.	Remisión al área correspondiente </t>
  </si>
  <si>
    <t>Informe elaborados</t>
  </si>
  <si>
    <t>4</t>
  </si>
  <si>
    <t xml:space="preserve">Acuse de recibido </t>
  </si>
  <si>
    <t>Falta de quorum/personal</t>
  </si>
  <si>
    <t>Centro de Biotecnología Vegetal (CEBIVE)</t>
  </si>
  <si>
    <t xml:space="preserve">Servicio y venta de vitroplantas </t>
  </si>
  <si>
    <t xml:space="preserve">1.	Gestionar las promociones en las redes sobre los servicios de vitroplantas
2.	Recibir visita o llamada del cliente
3.	Revisar el stock del producto solicitado
4.	Realizar proceso de facturación 
5.	Despachar el servicio. </t>
  </si>
  <si>
    <t>Cantidad de servicios facturados</t>
  </si>
  <si>
    <t>Facturas y conduces</t>
  </si>
  <si>
    <t>Falta de disponibilidad presupuestaria/Condiciones climáticas no favorables/Aparición de nuevos competidores.</t>
  </si>
  <si>
    <t>Formularios de costeos de servicios de vitroplantas y asistencia funcionado</t>
  </si>
  <si>
    <t>1.	Gestión para la instalación de la fibra óptica (conectividad con sede central)
2.	Gestión para la instalación de los equipos necesarios
3.	Gestión para la configuración de la conectiva con la sede
4.	Implementación del proceso de facturación</t>
  </si>
  <si>
    <t xml:space="preserve">Software de facturación en funcionamiento </t>
  </si>
  <si>
    <t>Expediente de venta</t>
  </si>
  <si>
    <t xml:space="preserve">Falta de energia electrica </t>
  </si>
  <si>
    <t xml:space="preserve">Asistencia técnica y tecnológica a productores agrícolas </t>
  </si>
  <si>
    <t xml:space="preserve">1.	Gestión recursos 
2.	Realización visitas a productores en campo.
3.	Recibir  productores en CEBIVE.
4.	Completar formulario de asistencias realizadas.
</t>
  </si>
  <si>
    <t>Cantidad de asistencias tecnicas realizadas</t>
  </si>
  <si>
    <t>cantidad de formulario de asistencia tecnica completados</t>
  </si>
  <si>
    <t>Los productores no solicitan asistencia.</t>
  </si>
  <si>
    <t>Catálogo actualizado de servicios (CEBIVE)</t>
  </si>
  <si>
    <t xml:space="preserve">1-	Enlistar todos los servicios ofertados y brindando por el CEBIVE
2-	Realizar una descripción para cada uno de los servicios identificados con su relación de precios y su tiempo de respuesta o terminación.
3-	Envío de la propuesta tentativa al área de Comunicaciones a los fines de elaboración del diseño de portada y formato de la misma para su difusión y colocación en el portal web y redes sociales de la institución. 
4-	Validar disponibilidad del catalogo de servicio en el portal web y redes sociales de la institución </t>
  </si>
  <si>
    <t xml:space="preserve">Catálogo de servicios publicado </t>
  </si>
  <si>
    <t>Falta de colboración de las partes involucradas</t>
  </si>
  <si>
    <t>2.1: Proveer a las instituciones, academia, investigadores y la comunidad, programas estratégicos de Investigación como instrumentos transversales de la actividad científica.</t>
  </si>
  <si>
    <t>2.1.1: Fortalecer y promover la investigación, la divulgación y la formación científicas</t>
  </si>
  <si>
    <t xml:space="preserve">Propuesta de proyecto de investigación </t>
  </si>
  <si>
    <t>Porcentaje de avance del  proyectos propuestos</t>
  </si>
  <si>
    <t>2.La Biotecnología como parte fundamental de la investigación científica</t>
  </si>
  <si>
    <t>Personal de investigación visibilizados en las redes</t>
  </si>
  <si>
    <t xml:space="preserve">1.	Listado de personal de investigación 
2.	Recopilación de datos de los investigadores (datos académicos e intereses)
3.	Realización de arte 
4.	Remisión a los investigadores a los fines de aprobación 
5.	Solicitud de firma de consentimiento escrita para uso de imagen 
6.	Publicación en las redes </t>
  </si>
  <si>
    <t xml:space="preserve">Cantidad de perfiles publicados </t>
  </si>
  <si>
    <t xml:space="preserve"> Perfiles publicados en la red</t>
  </si>
  <si>
    <t xml:space="preserve">Certificaciones NORTIC E1 Actualizada </t>
  </si>
  <si>
    <t xml:space="preserve">1-	Celebración de reunión entre el departamento de Comunicaciones y Tecnología 
2-	Revisión de lineamientos, decretos y disposiciones de las Norma para el Desarrollo y Gestión de los Portales Web y la Transparencia de los Organismos del Estado Dominicano (NORTIC) 
3-	Solicitar a la Oficina Gubernamental de Tecnología de la Información y la Comunicación las matrices/check list de requerimiento para las NORTIC.
4-	Revisión de las matrices de requerimiento basado en los contenidos puntuales de cada norma. 
5-	Segmentación e identificación de las informaciones puntuales solicitadas a las áreas de apoyo (servicio al cliente, planificación, calidad etc.) 
6-	Revisión y compilación de las informaciones suministradas por las áreas 
7-	Comparación, revisión y compilación de los requerimientos de las matrices (Check list) con las informaciones suministradas. 
8-	Envío de comunicación a la OGTIG para fines de revisión y confirmación </t>
  </si>
  <si>
    <t>Número de requerimiento/actualizaciones complidos/realizados</t>
  </si>
  <si>
    <t>Certificación actualizada y colgada en portal web institucional.</t>
  </si>
  <si>
    <t>Falta de seguimiento por parte del órgano rector.</t>
  </si>
  <si>
    <t xml:space="preserve">Seguimiento en redes sociales, portal web y búsquedas en Google del IIBI </t>
  </si>
  <si>
    <t xml:space="preserve">1- Identificar las actividades, servicios, investigaciones, capacitaciones y otros de la institución
2- Someter aprobación (formato, imágenes, videos) las actividades, servicios, investigaciones, capacitaciones de la institución 
3- Publicar en las redes sociales institucionales.                                                                                                                                                                                                                                                                   4-  Realización y presentación de resultados de estadísticas  en las redes sociales </t>
  </si>
  <si>
    <t xml:space="preserve">Alcance publicaciones en redes sociales </t>
  </si>
  <si>
    <t>Reportes de análitica de redes sociales/Software META</t>
  </si>
  <si>
    <t>Falta de interes por parte de los usuarios y carencia publicaciones atractivas/ Poca disponibilidad presupuestarias</t>
  </si>
  <si>
    <t xml:space="preserve">Nuevos seguidores en redes sociales </t>
  </si>
  <si>
    <t>Visitas al portal web y busquedas en google con el nombre y palabras claves de la institución</t>
  </si>
  <si>
    <t>Reportes de análitica de Google business</t>
  </si>
  <si>
    <t>Número de publicaciones en redes</t>
  </si>
  <si>
    <t>Calendario de publicaciones</t>
  </si>
  <si>
    <t>Políticas y procedimientos de Comunicaciones</t>
  </si>
  <si>
    <t>1. Revisión de lineamientos, decretos y disposiciones de las Norma para el Desarrollo y Gestión de los Portales Web y la Transparencia de los Organismos del Estado Dominicano (NORTIC) 
2. Revisión de la Ley 200-04 de libre acceso a la información pública
3. Redacción y elaboración de la política y/o procedimiento
4. Remitir a Calidad para los de lugar
5. Aprobación por parte de las áreas y la MAE
6. Difusión a las áreas</t>
  </si>
  <si>
    <t>Número de documentos /documentos realizados/entregados</t>
  </si>
  <si>
    <t>Informe de POA y carta compromiso, con evidencias</t>
  </si>
  <si>
    <t xml:space="preserve">Falta de personal </t>
  </si>
  <si>
    <t xml:space="preserve">Entrega de informes sobre avances trimetrales </t>
  </si>
  <si>
    <t xml:space="preserve">Departamento de Comunicaciones </t>
  </si>
  <si>
    <t>Asistencia técnica de energía no convencional consorciados con instituciones y empresas</t>
  </si>
  <si>
    <t xml:space="preserve">1.	Recepción de la solicitud de servicio
2.	Visita técnica de prospección 
3.	Realización de propuesta tentativa teórica y económica 
4.	Remisión de la propuesta a las áreas involucradas 
5.	Remisión de propuesta al cliente </t>
  </si>
  <si>
    <t>Cantidad de asistencias desarrollada</t>
  </si>
  <si>
    <t>Informe remitido al cliente</t>
  </si>
  <si>
    <t>Falta de promoción del servicio/no llegada a tiempo de materialed/fenomenos atmosfericos</t>
  </si>
  <si>
    <t>Instalación de biogestores (plan piltoto)</t>
  </si>
  <si>
    <t xml:space="preserve">1.	Determinación de la locación/lugar para la instalación
2.	Realizar estudio de factibilidad para el diseño del biogestor
3.	Realización cotización (materiales y mano de obras)
4.	Construcción de biogestor 
5.	Instalación y prueba </t>
  </si>
  <si>
    <t>Cantidad de biogestores instalados</t>
  </si>
  <si>
    <t>Informe de avance</t>
  </si>
  <si>
    <t>Limitaciones presupuestaria/falta de personal.</t>
  </si>
  <si>
    <t>Estudio sobre la ley 57-07 e Historia de la energia renovable en RD ( Libro)</t>
  </si>
  <si>
    <t>1.	Solicitud de diagramación 
2.	Revisión de la redacción y de diseño/portada
3.	Cotización para la publicación del libro (ejemplares) 
4.	Publicación del libro</t>
  </si>
  <si>
    <t xml:space="preserve">Libro publicado </t>
  </si>
  <si>
    <t>Libro publicado</t>
  </si>
  <si>
    <t>Departamento Energia renovable</t>
  </si>
  <si>
    <t>Departamento de Bioprospección y Farmacia</t>
  </si>
  <si>
    <t>Informes de productos terminados</t>
  </si>
  <si>
    <t>1. Recepción de la solicitud de servicio                      2. Solicitud de insumos y materias prima                    3. Desarrollo del servicio                                      4. Redaccion del informe                                     5. Entrega de resultados</t>
  </si>
  <si>
    <t>Cantidad de informes emitidos / solicitudes recibidas</t>
  </si>
  <si>
    <t>Informe terminado y remitido al cliente</t>
  </si>
  <si>
    <t>Falta de recursos ( personal y económico)/falta de coordinación con el cliente</t>
  </si>
  <si>
    <t>Cantidad de productos cosmeticos desarrollados / productos solicitados</t>
  </si>
  <si>
    <t>Productos cosmeticos entregados al cliente</t>
  </si>
  <si>
    <t>Cantidad de procedimientos aprobados / procedimientos planificados</t>
  </si>
  <si>
    <t>Procedimientos aprobados</t>
  </si>
  <si>
    <t>Falta de recursos ( personal y tecnologico)</t>
  </si>
  <si>
    <t>Departamento Industrial</t>
  </si>
  <si>
    <t>Elaboración de productos alimenticios</t>
  </si>
  <si>
    <t>1.	Recepción de la solicitud de servicio
2.	Solicitud de insumos o materia prima
3.	Desarrollo del producto</t>
  </si>
  <si>
    <t xml:space="preserve">Número de productos alimenticios  elaborados / Total de productos alimenticios planificados  </t>
  </si>
  <si>
    <t>Producto terminado</t>
  </si>
  <si>
    <t>Equipos dañados/solicitudes no recibidas</t>
  </si>
  <si>
    <t>Número de servicios de desarrollo o mejoras realizados / Total de servicios de desarrollo o mejoras solicitados</t>
  </si>
  <si>
    <t>Número de servicios de etiquetado realizados/Total de servicios de etiquetado solicitados</t>
  </si>
  <si>
    <t>Número de visita de prospección e inspección  realizados/Total de Visita de prospección e inspección solicitadas</t>
  </si>
  <si>
    <t>Cantidad de de evaluación sensorial realizados/Total de de evaluación sensorial planificadas</t>
  </si>
  <si>
    <t>Dirección de Investigaciones</t>
  </si>
  <si>
    <t>Gestión de nuevos propuestas de proyecto de investigacion (nacionales, internacionales e internos)</t>
  </si>
  <si>
    <t>1.	Revisión de requerimientos del proyecto (compras de insumos, habilitación de espacios etc.) 
2.	Revisión de la documentación (permisos legales e informes)
3.	Remisión de la documentación al MESCyT</t>
  </si>
  <si>
    <t>Cantidad de nuevas propuesta de investigación (fondos propios)</t>
  </si>
  <si>
    <t>Propuestas elaboradas</t>
  </si>
  <si>
    <t>Falta de recursos humanos/limitaciones presupuestarias</t>
  </si>
  <si>
    <t>Gestión de proyectos existentes (nacionales, internacionales e internos)</t>
  </si>
  <si>
    <t xml:space="preserve">
1.	Revisión de la documentación (informes) 
2.	Remisión de la documentación al MESCyT
3.	Publicación de los resultados de la investigación (artículo) </t>
  </si>
  <si>
    <t>Cantidad de proyectos existentes</t>
  </si>
  <si>
    <t>Articulo cientifico publicado</t>
  </si>
  <si>
    <t xml:space="preserve">Gestionar proyectos con productos innovadores desarrollados y disponibles para su transferencias </t>
  </si>
  <si>
    <t>1.	Revisión de la documentación (informes) 
2.	Remisión de propuestas a companias existentes
3.	Contratacion</t>
  </si>
  <si>
    <t>Cantidad de  productos desarrolladas mediante las investigaciones y  entregados a la  Dirección de Transferencia.</t>
  </si>
  <si>
    <t>Números de productos desarrolladas mediante las investigaciones y  entregados a la  Dirección de Transferencia</t>
  </si>
  <si>
    <t>Falta de recursos humanos/limitaciones presupuestarias y falta de solicitudes</t>
  </si>
  <si>
    <t>Gestionar la divulgacion cientifica</t>
  </si>
  <si>
    <t>1. Representar al IIBI en congresos, simposion, seminarios, diplomados y talleres nacionales e internacionales.</t>
  </si>
  <si>
    <t>Cantidad de actividades para la divulgacion cientifica y crecieminto profesional de los investigadores</t>
  </si>
  <si>
    <t>Numero de actividades donde se represente al IIBI como identidad investigadora</t>
  </si>
  <si>
    <t>Falta de recursos humanos/limitaciones presupuestarias.</t>
  </si>
  <si>
    <t>Reglamentos de investigación y propiedad intelectual institucional.</t>
  </si>
  <si>
    <t xml:space="preserve">1. Reglamento de investigación elaborado, validado y publicado.
2. Reglamento de Divulgación y uso de nombre institucional elaborado, validado y publicado.
3. Reglamento de propiedad intelectual institucional elaborado, validado y publicado. </t>
  </si>
  <si>
    <t>Fortaleciemiento de la institucion por medio reglamentos que se enfoquen al creciemeinto de la investigacion por medio de la divulgacion</t>
  </si>
  <si>
    <t xml:space="preserve">1.	Elaboración de los borradores de los reglamentos.
2.	Discusión de los reglamentos con las partes interesadas.
3.	Presentación de los borradores a las Dirección Ejecutiva.
4.	Validación de los reglamentos por parte de la Dirección Ejecutiva.
5.	Publicación de los reglamentos.
6.	Ejecución de los reglamentos.  </t>
  </si>
  <si>
    <t>No aprovacion de los reglamentos por medio de la direccion ejecutiva</t>
  </si>
  <si>
    <t xml:space="preserve">Productos transferidos con asistencia técnica a empresas o emprendedores ejecutados. </t>
  </si>
  <si>
    <t xml:space="preserve">1)	Recibir solicitud de visita de prospección
2)	Realizar de visita de prospección (levantamiento de información)
3)	Realizar un informe de resultado del levantamiento
4)	Preparar la propuesta de servicio de innovación o investigación para usuario/institución externos. 
5)	Preparar la propuesta de transferencia de producto
6)	Gestionar borrador del acuerdo de transferencia tecnológica.
7)	Coordinar ejecución del acuerdo de transferencia tecnológica. </t>
  </si>
  <si>
    <t>Propuesta de transferencia tecnológica de producto o mejora de producto</t>
  </si>
  <si>
    <t>Disponibilidad de transportación/Limitaciones presupuestarias/ Capacidad económica de Mipymes y emprendedores</t>
  </si>
  <si>
    <t>Gestión para servicios focalizados</t>
  </si>
  <si>
    <t xml:space="preserve">
1)	Realizar reuniones para definir formato de ejecución de acuerdo. 
2)	Identificar áreas comunes de interés y recursos 
3)	Realizar planificación por periodo de ejecución
4)       Retroalimentar sobre ejecución y realizar ajustes previo acuerdo con los aliados. </t>
  </si>
  <si>
    <t>Acuerdo para el Proyecto INNOVALAB realizado</t>
  </si>
  <si>
    <t>Acuerdo firmado</t>
  </si>
  <si>
    <t>Acuerdo CPTT realizado</t>
  </si>
  <si>
    <t>Gestión para nuevos acuerdos</t>
  </si>
  <si>
    <t xml:space="preserve">1)	Identificar de aliados potenciales 
2)	Realizar reuniones de acercamiento y sensibilización
3)	Identificar áreas comunes de interés y recursos 
4)	Preparar borrador para fines de convenios </t>
  </si>
  <si>
    <t>Cantidad de acuerdos gestionados</t>
  </si>
  <si>
    <t xml:space="preserve">Registro de reuniones con potenciales aliados.
</t>
  </si>
  <si>
    <t>Acciones comunes en el Programas de competitividad, industrialización o desarrollo de interés nacional (Proyectos País)</t>
  </si>
  <si>
    <t xml:space="preserve">1)	Acudir a reuniones con las instancias gubernamentales relacionadas al programa. 
2)	Coordinar acciones y trabajos con colaboradores internos. 
3)	Generar datos e informes requeridos por el programa. 
4)       Participar en eventos en representación de la institución y el director ejecutivo. </t>
  </si>
  <si>
    <t>Cantidad de programas o proyectos de interés nacional</t>
  </si>
  <si>
    <t>Publicaciones en medios digitales</t>
  </si>
  <si>
    <t>Dirección de DTTE</t>
  </si>
  <si>
    <t>Dirección de OIA</t>
  </si>
  <si>
    <t>Código de integridad actualizado</t>
  </si>
  <si>
    <t xml:space="preserve">1-	Convocar a reunión a la Comisión de Integridad Gubernamental y Cumplimiento Normativo (CIGCN).
2-	Revisión de nuevos lineamientos, decretos y disposiciones en base a los principios de éticos y de transparencia de las instituciones públicas.
3-	Revisión, discusión, modificación y adaptación del Código de Ética Institucional.
4-	Socialización de los miembros de la Comisión de integridad respecto al sistema de denuncia interna para la prevención y detección de actos no éticos. 
5-	Socialización y presentación del código ética a los y las colaboradores asi como los mecanismos para las denuncias de comportamiento no ético por parte de los colaboradores. </t>
  </si>
  <si>
    <t>Código de Etica Institucional aprobado y socializado</t>
  </si>
  <si>
    <t>Codigo de integridad colgado en pagina web</t>
  </si>
  <si>
    <t>Falta de colobración de las partes involucradas</t>
  </si>
  <si>
    <t>Reporte de Indice de Transparencia actualizado</t>
  </si>
  <si>
    <t>1.	Solicitar a las áreas los insumos o reportes correspondientes
2.	Revisión de las informaciones solicitadas
3.	Cargar las informaciones en el portal de transparencia</t>
  </si>
  <si>
    <t>Gestión del portal de transparencia (Indice de Transparencia Estandarizado)</t>
  </si>
  <si>
    <t xml:space="preserve">Reporte de Indice de Transparencia Estandarizado </t>
  </si>
  <si>
    <t>No entrega a tiempo de la documentación requerida</t>
  </si>
  <si>
    <t>Reporte de solicitudes de información respondidas</t>
  </si>
  <si>
    <t>Gestionar la respuesta en tiempo oportuno de las solicitudes de acceso a la información que correspondan al IIBI, dentro del Portal Único de Solicitud de Acceso a la 
Información Pública (SAIP).</t>
  </si>
  <si>
    <t>Cantidad de respuestas-Solicitudes de informacion</t>
  </si>
  <si>
    <t>Portal Único de Solicitud de Acceso a la 
Información Pública (SAIP).</t>
  </si>
  <si>
    <t>Demora en la entrega del area que debe proporcionar la informacion, o informacion incompleta</t>
  </si>
  <si>
    <t>Gestión Portal 3-1-1</t>
  </si>
  <si>
    <t>Apertura de solicitud de servicio</t>
  </si>
  <si>
    <t>1. Asesoria al cliente                                             2. Cotizar el servicio                                            3. Apertura del servicio</t>
  </si>
  <si>
    <t xml:space="preserve">Cantidad de solicitud aperturadas </t>
  </si>
  <si>
    <t>Servicios aperturados</t>
  </si>
  <si>
    <t>1. Falta de personal capacitado     2. Falta de recursos</t>
  </si>
  <si>
    <t>Informes de resultados</t>
  </si>
  <si>
    <t>1. Revision del informe                                         3. Entrega de informe</t>
  </si>
  <si>
    <t>Cantidad de informes entregados / solicitud de servicio</t>
  </si>
  <si>
    <t>Informes entregados</t>
  </si>
  <si>
    <t>Matriz de quejas y sugerencias</t>
  </si>
  <si>
    <t>1. Realizar matriz de quejas y sugerencias</t>
  </si>
  <si>
    <t>Matriz de quejas y sugerencia realizada</t>
  </si>
  <si>
    <t>Matriz de quejas y sugerencia disponible</t>
  </si>
  <si>
    <t>Buzón de quejas y sugerencias</t>
  </si>
  <si>
    <t>Instalar buzon de quejas y sugerencias</t>
  </si>
  <si>
    <t>Buzon de quejas y sugerencias instalado</t>
  </si>
  <si>
    <t xml:space="preserve">Instalacion del buzon de quejas y sugerencias </t>
  </si>
  <si>
    <t xml:space="preserve">Propuesta de campañas promocionales de servicios </t>
  </si>
  <si>
    <t>1. Redactar campañas promocionales                                      3. Publicar campañas publicitarias</t>
  </si>
  <si>
    <t>Cantidad de campañas publicadas</t>
  </si>
  <si>
    <t>Publicaciones en redes</t>
  </si>
  <si>
    <t>Catálogo de servicios actualizados</t>
  </si>
  <si>
    <t xml:space="preserve">1-         Enlistar todos los servicios ofertados y brindando por la institución.
2-	Convocar, consultar y consensuar con las áreas de los laboratorios los aspectos informativo relevantes de los servicios ofertados.
3-	Realizar una descripción para uno de los servicios identificados con su relación de precios y su tiempo de respuesta o terminación.
4-	Envío de la propuesta tentativa al área de Comunicaciones a los fines de elaboración del diseño de portada y formato de la misma para su difusión y colocación en el portal web y redes sociales de la institución. 
5-	Validar disponibilidad del catalogo de servicio en el portal web y redes sociales de la institución </t>
  </si>
  <si>
    <t>Catalogo de servicios elaborado</t>
  </si>
  <si>
    <t>Catalogo colgado en el portal</t>
  </si>
  <si>
    <t>Falta de colaboarción de las partes involucradas</t>
  </si>
  <si>
    <t xml:space="preserve">Encuesta de necesidades y expectativas (grupos de interés) </t>
  </si>
  <si>
    <t xml:space="preserve">
1)	Elaboración del formulario (necesidades y expectativas) 
2)	Revisión y aprobación del formulario
3)	Aplicación/envío de la encuesta. </t>
  </si>
  <si>
    <t xml:space="preserve">Encuesta elaborada </t>
  </si>
  <si>
    <t xml:space="preserve">1. Falta de personal capacitado   </t>
  </si>
  <si>
    <t xml:space="preserve">Data estadística por tipo de cliente y recurrencia.
</t>
  </si>
  <si>
    <t xml:space="preserve">
1)	Recopilación de la información (base cruda) 
2)	Tabulación y análisis de datos </t>
  </si>
  <si>
    <t>Base de datos creada</t>
  </si>
  <si>
    <t xml:space="preserve">1. Falta de personal capacitado  </t>
  </si>
  <si>
    <t>Certificaciones NORTIC A2 gestionada</t>
  </si>
  <si>
    <t xml:space="preserve">1-        Celebración de reunión entre el departamento de Comunicaciones y Tecnología 
2-	Revisión de lineamientos, decretos y disposiciones de las Norma para el Desarrollo y Gestión de los Portales Web y la Transparencia de los Organismos del Estado Dominicano (NORTIC) 
3-	Solicitar a la Oficina Gubernamental de Tecnología de la Información y la Comunicación las matrices/check list de requerimiento para las NORTIC.
4-	Revisión de las matrices de requerimiento basado en los contenidos puntuales de cada norma. 
5-	Segmentación e identificación de las informaciones puntuales solicitadas a las áreas de apoyo (servicio al cliente, planificación, calidad etc.) 
6-	Revisión y compilación de las informaciones suministradas por las áreas 
7-	Comparación, revisión y compilación de los requerimientos de las matrices (Check list) con las informaciones suministradas. 
8-	Envío de comunicación a la OGTIG para fines de revisión y confirmación </t>
  </si>
  <si>
    <t>Certificacion NORTIC A2 autorizada</t>
  </si>
  <si>
    <t>NORTIC colgada en la pagina web</t>
  </si>
  <si>
    <t>Falta de coloboración de las partes involucradas</t>
  </si>
  <si>
    <t>Inducción a la informatica general al personal interno</t>
  </si>
  <si>
    <t xml:space="preserve">1.	Elaboración del plan de contenido (informaciones generales)
2.	Realización de cronograma tentativo de inducciones
3.	Remisión de la propuesta a RRHH
4.	Implementación e inducciones internas 
</t>
  </si>
  <si>
    <t>Cantidad de persona inducidas</t>
  </si>
  <si>
    <t>Listado de asistencia</t>
  </si>
  <si>
    <t>Falta de personal en el area TIC</t>
  </si>
  <si>
    <t>Configuración de sistema de información (privelegios por usuario interno)</t>
  </si>
  <si>
    <t>1. Acceder a la administradora de dominio.
2. Acceder al NAS.
3. Verificar que el/los usuarios solo tengan acceso a la información necesaria para su labor.</t>
  </si>
  <si>
    <t>Reporte con Listado de Acceso</t>
  </si>
  <si>
    <t>Listado de permisos</t>
  </si>
  <si>
    <t>Data Center acorde a indicadores de la ISO 27000 ( gestión)</t>
  </si>
  <si>
    <t>1. Gestionar la adecuacion del espacio
2. Reubicación de los servidores a un lugar dispuesto que cumpla con los requisito de la ISO 27000</t>
  </si>
  <si>
    <t>Porcentaje de cumplimiento requisito de la ISO 27000</t>
  </si>
  <si>
    <t>Reubicación de los servidores en el datacenter</t>
  </si>
  <si>
    <t>1- Que no se asignen los recursos.
2-Que en la reubicacion no se cumpla con los requisitos de la ISO 27000</t>
  </si>
  <si>
    <t>Plan de mantenimientos de equipos computacionales.</t>
  </si>
  <si>
    <t>1. Limpieza y actualización hardware y software.
2. Actualizacion de los sistemas operativos.
3. Unificacion de software implementado.</t>
  </si>
  <si>
    <t xml:space="preserve">Cantidad de mantenimientos realizados </t>
  </si>
  <si>
    <t>No disponibilidad de personal para realizar las labores</t>
  </si>
  <si>
    <t>Sistema operativo de los servidores actualizado</t>
  </si>
  <si>
    <t>1. Gestionar la compra de las licencias
2. Contratar servicio para la migración</t>
  </si>
  <si>
    <t>Servidores actualizados y funcionales al 100%</t>
  </si>
  <si>
    <t>Información del sistema de los servidores</t>
  </si>
  <si>
    <t>Que no se asignan los recursos</t>
  </si>
  <si>
    <t>Inventario automatizado de equipos computacionales personales (PC)</t>
  </si>
  <si>
    <t>1. Gestionar la compra de los equipos
2. Reemplazar PC de los usuarios afectados y migrar data</t>
  </si>
  <si>
    <t>Cantidad de unidades nuevos registrados en el inventariado automatizado</t>
  </si>
  <si>
    <t>OCS Inventory software</t>
  </si>
  <si>
    <t>Gestión para implementación/muro de contención y/o proxy</t>
  </si>
  <si>
    <t xml:space="preserve">Buscar y analizar soluciones existentes a nivel de efectividad, compatibilidad y coste. </t>
  </si>
  <si>
    <t>Presentación de la solución encontrado con plan de implementación.</t>
  </si>
  <si>
    <t>Solución existente</t>
  </si>
  <si>
    <t>Plan de fases de remodelación para infraestructura de red</t>
  </si>
  <si>
    <t>1. Identificar mejoras de infraestructura de red.
2. Presentar propuesta de mejoras.
3. Cotizar el costo del servicio
4. Dividir la propuesta en fases.</t>
  </si>
  <si>
    <t>Presentacion de la cotización y propuesta</t>
  </si>
  <si>
    <t>Instalación de nuevos equipos de infraestructura de red</t>
  </si>
  <si>
    <t>Falta de Recursos</t>
  </si>
  <si>
    <t>Departamento de Servicios</t>
  </si>
  <si>
    <t>Departamento de TIC</t>
  </si>
  <si>
    <t xml:space="preserve">Número de transferencias tecnológicas gestionadas:
Desarrollo de producto con asistencia técnica
Mejora de producto con asistencia técnica
Puesta en marcha proceso o planta industrial </t>
  </si>
  <si>
    <t>Departamento Juridico</t>
  </si>
  <si>
    <t xml:space="preserve">Contratos elaborados </t>
  </si>
  <si>
    <t xml:space="preserve">1-	Recibimiento de la carta de solicitud para elaboración de contrato. 
2-	Revisión de las generales del beneficiario
3-	Elaboración del contrato 
4-	Remisión del contrato al área solicitante a fines de revisión
5-	Aprobación y firma de las partes
6-	Legalización del contrato. 
7-	Carga de contratos al Sistema tre (contratos de servicios) </t>
  </si>
  <si>
    <t>Cantidad de contratos de proyectos elaborados</t>
  </si>
  <si>
    <t>Contrato de proyecto elaborado</t>
  </si>
  <si>
    <t xml:space="preserve">Falta de colobración de las partes </t>
  </si>
  <si>
    <t>Cantidad de contratos de servicios profesionales elaborados</t>
  </si>
  <si>
    <t>Cantidad de contrartos de pasantias elaboradas</t>
  </si>
  <si>
    <t>Cantidad de contratos de estudiantes</t>
  </si>
  <si>
    <t>Cantidad de contratos de bienes y servicios</t>
  </si>
  <si>
    <t>Cantidad de contratos de transferencias</t>
  </si>
  <si>
    <t xml:space="preserve">Carta de descargado de responsabilidad </t>
  </si>
  <si>
    <t>Recepcion de la carta de solicitud aprobada por la Dirección Ejecutiva</t>
  </si>
  <si>
    <t>Carta de descargado elaborada</t>
  </si>
  <si>
    <t>Plan Operativo Anual 2023</t>
  </si>
  <si>
    <t>Número de requerimientos implementados por el area  (NOBACI)</t>
  </si>
  <si>
    <t>Encuesta MAP procesada (clientes externos)</t>
  </si>
  <si>
    <t xml:space="preserve">1)	Recepción de datos por el area de Servicios al Cliente
2)	Revisión y tabulación de datos
3)	Remisión de informe </t>
  </si>
  <si>
    <t>Cantidad de  Ensayos Aptitud aprobados (mínimo 80%, 3 analitos propuestos(0.8)= 2 analito aprobados)</t>
  </si>
  <si>
    <t>Departamento de Recursos Humanos</t>
  </si>
  <si>
    <t>Manual de organización y funciones actualizado</t>
  </si>
  <si>
    <t xml:space="preserve">1. Celebración de reunión entre el departamento de RRHH, Calidad y las demás areas. 
2. Revisión de las decripciones de puesto existentes y de las nuevas 
3. Revisión, discusión y redacción de los puntos de interés  
4. Modificación y presentación del MOF.                                                                                                                                                                                                                                                                                  5. Remisión del MOF al MAP para su aprobacion.
5. Socialización y presentación del MOF todo los y las colaboradores. </t>
  </si>
  <si>
    <t>Manual actualizado</t>
  </si>
  <si>
    <t>Manual actualizado y aprobado</t>
  </si>
  <si>
    <t xml:space="preserve">Falta de colaboaración de los diferentes departamentos </t>
  </si>
  <si>
    <t>3.1.1: Fortalecer las competencias a través de programas de capacitaciones técnicas.</t>
  </si>
  <si>
    <t>Elaborar el plan de capacitaciones 2023</t>
  </si>
  <si>
    <t>1. Remisión de las solicitudes de identificación de necesidades
2. Revisión de las necesidades de capacitación de las áreas
3. Elaboración del plan
4. Seguimiento al cumplimiento del plan</t>
  </si>
  <si>
    <t>Plan elaborado</t>
  </si>
  <si>
    <t>Plan remitido y colgado en el SISMAP</t>
  </si>
  <si>
    <t>Falta de disponibilidad presupuestaria</t>
  </si>
  <si>
    <t>Capacitacion al personal en temas de apoyo para la mejora de su desempeño.</t>
  </si>
  <si>
    <t>1- Diagnosticar las necesidades requeridas por cada Departamento.
2- Seleccionar los temas requeridos.
3- Seleccionar al personal que participara en la capacitación.
4- Gestionar a través de los diferentes organismos cooperantes, capacitaciones técnicas para el fortalecimiento institucional.
5- Gestión de diplomados, cursos o talleres.
6- Supervisión en el desarrollo de las capacitaciones.</t>
  </si>
  <si>
    <t>Cantidad de servidores públicos/ Servidores capacitados.</t>
  </si>
  <si>
    <t>Reporte/listado</t>
  </si>
  <si>
    <t>Falta de disponibilidad presupuestaria/falta de comprimiso del servidor</t>
  </si>
  <si>
    <t>Aplicación de metodologia e insrumento de Evaluacion del Desempeño orientado a resultados y compentencias.</t>
  </si>
  <si>
    <t>1- Elaborar  acuerdo de desempeño                                              2- Validar evaluación de desempeño por resultados                            3- Tabular evaluacion                                                                    4- Emitir conclusiones</t>
  </si>
  <si>
    <t>Total de empleados evaluados por resultados/ Empleados evaluados con baja calificacion con Plan de mejora realizado</t>
  </si>
  <si>
    <t>Plantilla de resultados de Evaluacion del Desempeño realizada.</t>
  </si>
  <si>
    <t>Falta de compromiso por parte de los colaboradores.</t>
  </si>
  <si>
    <t>Crear una Política de Reconocimiento Laboral.</t>
  </si>
  <si>
    <t>1- Crear la política interna para el reconocimiento laboral de los colaboradores (por  trayectoria o desempeño mensual).                                                                                              2- Socializar y la política interna para el reconocimiento laboral de los colaboradores.
3- Convocar a los encargados de aérea para que postulen a sus candidatos conforme los criterios previamente establecidos.
4- Selección del colaborador/a (empelados del mes) en base a los criterios establecidos. 
5- Defunción del colaborador por los medios de comunicación interno.</t>
  </si>
  <si>
    <t>Cantidad de servidores publicos reconocidos</t>
  </si>
  <si>
    <t>Base de datos de RRHH</t>
  </si>
  <si>
    <t>Elaborar una Política de Incentivos Laborales</t>
  </si>
  <si>
    <t>1- Celebración de reunión entre el departamento de RRHH, Calidad y Planificación asi como cualquier otra área de interés                                                                                           2- Revisión de lineamientos, decretos y disposiciones Ley de Funciones Públicas, 41- 08, Ley de Regulación Salarial del Sector Público 105-13 y Reglamento Relaciones Laborales, aprobado mediante decreto núm. 523-09 así como cualquier otra normativa asociada.                                                                                                               3- Revisión, discusión y redacción de los puntos de interés                                                                                                     4- Elaboración y presentación de la propuesta tentativa a la Máxima Autoridad Ejecutiva (MAE) a fines de aprobación.                                                                                          5- Socialización y presentación de la política de incentivos laborales a todo los y las colaboradores.</t>
  </si>
  <si>
    <t>Política de incentivos laborales aprobada y socializada</t>
  </si>
  <si>
    <t>Crear un proceso de  Digitalización de la documentacion de los expedientes de cada Servidor Publico y aplicarlo</t>
  </si>
  <si>
    <t>1- Trabajar con un expediente de empleado cada vez.              2- Una vez reunida toda la informacion relevante, proceder a escanear.                                                                                      3-Depsues de tener todos los documentos en formato digital hacer copia de seguridad.                                                           4- Es imprescindible que los datos guardados sean accesibles para quien deba trabajar con ellos en el futuro.</t>
  </si>
  <si>
    <t>100% de los expedientes del personal activo en la institucion digitalizado</t>
  </si>
  <si>
    <t>Programas de Integración para colaboradores</t>
  </si>
  <si>
    <t>1- Realizar actividades de integracion (Reuniones periodicas, Ofrecer formacion, Retribucion por logros, Canales de comunicación, Delegar tareas, Potenciar la competitividad sana y transparente).</t>
  </si>
  <si>
    <t xml:space="preserve">Actividades de integracion realizadas. </t>
  </si>
  <si>
    <t>Cumplimiento con los requerimientos de las Norma Básicas de Control Interno (NOBACI) en la Institucion</t>
  </si>
  <si>
    <t>División de Compras</t>
  </si>
  <si>
    <t>División de Contabilidad</t>
  </si>
  <si>
    <t>Mantenimiento de Equipos</t>
  </si>
  <si>
    <t>Servicios de Mantenimiento de Equipos de Laboratorio</t>
  </si>
  <si>
    <t>1.	Recibir la solicitud de servicios 
2.	Dar entrada del servicio 
3.	Revisión y reparación del equipo (15 horas cuando no se amerite cambio de piezas o servicio del suplidor)</t>
  </si>
  <si>
    <t>Datos de: Mantenimiento de Equipos Analiticos (todos los Registros del Area)</t>
  </si>
  <si>
    <t>Recursos: Personal Competente, Equipos, Calibraciones, Documentacion Externa, Computadoras, Apoyo Administrativo, Financieros, Servicios externos (energia, agua, telefonia, internet, cable, etc)</t>
  </si>
  <si>
    <t>Informe de resultados entregado a tiempo</t>
  </si>
  <si>
    <t xml:space="preserve">1.        Revisar la fecha de entrada del servicio                                                                                                                                                                                                                                                                                                                                                                   2.        Validar la fecha de salida contra la fecha de entrega al cliente
3.	Realizar el informe de resultado
</t>
  </si>
  <si>
    <t>Registro de "MANTENIMIENTOS REALIZADOS". Comparar lo "Realizado" respecto de lo "Planificado". Se debe lograr minimo 1</t>
  </si>
  <si>
    <t>Informe de resultados sin error (TEC</t>
  </si>
  <si>
    <t>1.	Revisar los informes de resultado
2.	Corregir los errores detectados (documental o técnico) 
3.	Remitir al Dpto Calidad en la Gestión</t>
  </si>
  <si>
    <t>Registro de "MANTENIMIENTOS REALIZADOS". Comparar lo "Documentado" respecto de lo "Realizado". Se debe lograr minimo 1</t>
  </si>
  <si>
    <t>Informe de resultados sin error (DOC)</t>
  </si>
  <si>
    <t>Revison de CADA EQUIPO al que se haya realizado Mantenimiento. Confirmar (bajo acuse de recibo del Encargado del Lab) el correcto funcionamiento luego del mantenimiento. Comparar lo "Correcto" respecto de lo "Realizado"</t>
  </si>
  <si>
    <t>Labor sin quejas</t>
  </si>
  <si>
    <t xml:space="preserve">1.	Recibir notificación de queja desde el área de servicios
2.	Revaluar el proceso (documental y técnicamente) 
3.	Remitir al Dpto Calidad en la Gestión  </t>
  </si>
  <si>
    <t>Registro de "REPARACIONES REALIZADAS". Comparar lo "Documentado" respecto de lo "Realizado". Se debe lograr minimo 1</t>
  </si>
  <si>
    <t>Area Administrativa: Servicios Generales</t>
  </si>
  <si>
    <t xml:space="preserve">Plan Anual de Mantenimiento </t>
  </si>
  <si>
    <t>1- Levantar las  necesidades de equipos por area.                                                                                                                                                                                                                                                                                                                                                2- Establecer un cronograma de mantenimiento por equipo/por area</t>
  </si>
  <si>
    <t>Plan de manteniemiento elaborado</t>
  </si>
  <si>
    <t>Plan de manteniemiento aprobado</t>
  </si>
  <si>
    <t>Resistencia por parte de los colaboradores a presentar sus necesiaddes de mantenimiento.</t>
  </si>
  <si>
    <t>Gestión para contrato de fumigación del IIBI.</t>
  </si>
  <si>
    <t>1- Llenar la solicitud de requisión para fumigación</t>
  </si>
  <si>
    <t>Cantidad de fumigaciones</t>
  </si>
  <si>
    <t>Informe de fumigaciones</t>
  </si>
  <si>
    <t>Servicios de Mantenimiento de Infaestructura General (limpieza, Pintura, Electricidad, Albañileria, Plomeria, otros)</t>
  </si>
  <si>
    <t>1.	Recibir solicitudes de mantenimiento/reparación 
2.	Evaluación de la avería/mantenimiento a realizar
3.	Emisión de solicitud de requisición de materiales 
4.	Reparación/mantenimiento realizado</t>
  </si>
  <si>
    <t>Cantidad de Trabajos de LIMPIEZA realizados</t>
  </si>
  <si>
    <t>Control de ordenes de trabajo</t>
  </si>
  <si>
    <t>Falta de equipos y materiales/limitaciones presupuestarias/falta de personal</t>
  </si>
  <si>
    <t>Cantidad de Trabajos de PINTURA realizados</t>
  </si>
  <si>
    <t>Cantidad de Trabajos de ELECTRICIDAD realizados</t>
  </si>
  <si>
    <t>Cantidad de Trabajos de ALBAÑILERIA realizados</t>
  </si>
  <si>
    <t>Cantidad de Trabajos de PLOMERIA realizados</t>
  </si>
  <si>
    <t>Cantidad de Trabajos de OTRO TIPO realizados</t>
  </si>
  <si>
    <t>Trabajos Realizados a Tiempo</t>
  </si>
  <si>
    <t xml:space="preserve">
1.	Revisión de los formularios (horarios y departamentos)
2.	Tabulación de informaciones (tiempo de realización) </t>
  </si>
  <si>
    <t xml:space="preserve">Cantidad de trabajos realizados a tiempo </t>
  </si>
  <si>
    <t>Informes de etiquetados nutricionales</t>
  </si>
  <si>
    <t>Informes de inspecciones higienico-sanitarias</t>
  </si>
  <si>
    <t>Capacitaciones externas</t>
  </si>
  <si>
    <t>Propuesta de proyecto de investigación (conclusión)</t>
  </si>
  <si>
    <t>Propuesta de proyecto de investigación (nuevos)</t>
  </si>
  <si>
    <t>3.1.2: Ampliar y fortalecer el alcance interno del sistema de calidad</t>
  </si>
  <si>
    <t xml:space="preserve">1.	Redactar ensayo
2.	Validar ensayo 
3.	Calcular incertidumbre y gráficos de Control. 
4.	Esperar notificación de ensayo sometido (aprobación/reprobación) 
5.	Remitir notificación de ensayo sometido al área de calidad 
</t>
  </si>
  <si>
    <t>1.	Recepción de la muestra para ensayar
2.	Ejecución del Ensayo
3.	Envío de los resultados
4.	Cumplir el requisito de Z &lt; 2</t>
  </si>
  <si>
    <t>3.1.2: Ampliar  y forlalecer el alcance interno del sistema de calidad</t>
  </si>
  <si>
    <t xml:space="preserve">Aprobación oprtuna de los requerimientos de compra relacionados con los productos misionales (reactivos, insumo de los laboratorios, materiales de referencia, equipos para los laboratirios, certificaciones y/o auditorias y calibraciones) </t>
  </si>
  <si>
    <t>1.	Recibir requerimiento (solicitud) del area solicitante 
2.	Aprobación/devolución de la solicitud 
3.	Remisión al area de compra.</t>
  </si>
  <si>
    <t>Cantidad de solicitudes aprobadas</t>
  </si>
  <si>
    <t>Listados de solicitudes</t>
  </si>
  <si>
    <t>Falta de controles en el registro de las solicitudes</t>
  </si>
  <si>
    <t>1.	Recibir requerimiento via el departamento administrativo 
2.	Consultar la disponibilidad presupuestaria
3.	Subir el proceso de compra al portal 
4.         Armar expediente del proveedor</t>
  </si>
  <si>
    <t>Procesos burocráticos y situaciones externas de alta prioridad</t>
  </si>
  <si>
    <t xml:space="preserve">Aprobación oportuna a las asignaciones de compra relacionados con los productos misionales (reactivos, insumo de los laboratorios, materiales de referencia, equipos para los laboratirios, certificaciones y/o auditorias y calibraciones) </t>
  </si>
  <si>
    <t xml:space="preserve">1.	Confirmar la disponibilidad presupuestaria 
2.	Agotar los procesos en el SIGEF
</t>
  </si>
  <si>
    <t>Listado/reporte de requerimientos relacionados</t>
  </si>
  <si>
    <t xml:space="preserve"> Reposicion de inventario para los laboratorio</t>
  </si>
  <si>
    <t>Reporte de reposición de insumos</t>
  </si>
  <si>
    <t>Supervisión Técnica de los Laboratorios</t>
  </si>
  <si>
    <t xml:space="preserve">1.	Aprobar procedimientos de ensayos
2.	Aprobar validación de los ensayos 
3.	Aprobar  calcular incertidumbre y gráficos de Control. 
4.	Esperar notificación de ensayo sometido (aprobación/reprobación) 
5.	Remitir notificación de ensayo sometido al área de calidad 
</t>
  </si>
  <si>
    <t>Cantidad de  Ensayos Aptitud aprobados (28 analitos propuestos, 100%)</t>
  </si>
  <si>
    <t xml:space="preserve">1.	Elaborar el Plan de participación de ensayos de actitud
2.	Solicitar aprobación del Plan a la Dirección Ejecutiva
3.	Solicitar  requerimiento de los ensayos de actitud 
4.         Elaboracion del seguimiento e históricos de partcipación en ensayos de actitud. </t>
  </si>
  <si>
    <r>
      <t>"Tiempo de Respuesta". Calcular el Promedio del "Tiempo de Respuesta". Si se logra dentro de rango de 1</t>
    </r>
    <r>
      <rPr>
        <u/>
        <sz val="12"/>
        <color theme="1"/>
        <rFont val="Times New Roman"/>
        <family val="1"/>
      </rPr>
      <t xml:space="preserve"> y 15 horas</t>
    </r>
    <r>
      <rPr>
        <sz val="12"/>
        <color theme="1"/>
        <rFont val="Times New Roman"/>
        <family val="1"/>
      </rPr>
      <t xml:space="preserve"> promedio mes por equipo se considera cumplido al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</si>
</sst>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 _€_-;\-* #,##0.00\ _€_-;_-* &quot;-&quot;??\ _€_-;_-@_-"/>
    <numFmt numFmtId="165" formatCode="_([$€]* #,##0.00_);_([$€]* \(#,##0.00\);_([$€]* &quot;-&quot;??_);_(@_)"/>
    <numFmt numFmtId="166" formatCode="_-* #,##0.00_-;\-* #,##0.00_-;_-* &quot;-&quot;??_-;_-@_-"/>
    <numFmt numFmtId="167" formatCode="&quot; &quot;[$$-409]* #,##0.00&quot; &quot;;&quot; &quot;[$$-409]* \(#,##0.00\);&quot; &quot;[$$-409]* &quot;-&quot;??&quot; &quot;"/>
  </numFmts>
  <fonts count="28" x14ac:knownFonts="1">
    <font>
      <sz val="12"/>
      <color theme="1"/>
      <name val="Times New Roman"/>
      <family val="2"/>
    </font>
    <font>
      <sz val="12"/>
      <color theme="1"/>
      <name val="Times New Roman"/>
      <family val="2"/>
    </font>
    <font>
      <sz val="10"/>
      <name val="Arial"/>
      <family val="2"/>
    </font>
    <font>
      <sz val="14"/>
      <name val="Times New Roman"/>
      <family val="1"/>
    </font>
    <font>
      <sz val="14"/>
      <color theme="1"/>
      <name val="Times New Roman"/>
      <family val="1"/>
    </font>
    <font>
      <b/>
      <sz val="16"/>
      <color theme="0"/>
      <name val="Times New Roman"/>
      <family val="1"/>
    </font>
    <font>
      <sz val="9"/>
      <name val="Times New Roman"/>
      <family val="1"/>
    </font>
    <font>
      <sz val="11"/>
      <color rgb="FF000000"/>
      <name val="Calibri"/>
      <family val="2"/>
      <charset val="1"/>
    </font>
    <font>
      <sz val="10"/>
      <name val="Arial"/>
      <family val="2"/>
      <charset val="1"/>
    </font>
    <font>
      <sz val="11"/>
      <color theme="1"/>
      <name val="Times New Roman"/>
      <family val="1"/>
    </font>
    <font>
      <sz val="11"/>
      <color theme="1"/>
      <name val="Calibri"/>
      <family val="2"/>
      <scheme val="minor"/>
    </font>
    <font>
      <u/>
      <sz val="11"/>
      <color theme="10"/>
      <name val="Calibri"/>
      <family val="2"/>
      <scheme val="minor"/>
    </font>
    <font>
      <sz val="12"/>
      <color theme="1"/>
      <name val="Times New Roman"/>
      <family val="1"/>
    </font>
    <font>
      <sz val="11"/>
      <color rgb="FF000000"/>
      <name val="Calibri"/>
      <family val="2"/>
      <scheme val="minor"/>
    </font>
    <font>
      <sz val="12"/>
      <name val="Times New Roman"/>
      <family val="1"/>
    </font>
    <font>
      <sz val="14"/>
      <color rgb="FFFF0000"/>
      <name val="Times New Roman"/>
      <family val="1"/>
    </font>
    <font>
      <sz val="14"/>
      <color indexed="8"/>
      <name val="Times New Roman"/>
      <family val="1"/>
    </font>
    <font>
      <sz val="14"/>
      <color theme="0"/>
      <name val="Times New Roman"/>
      <family val="1"/>
    </font>
    <font>
      <sz val="14"/>
      <color rgb="FF000000"/>
      <name val="Times New Roman"/>
      <family val="1"/>
    </font>
    <font>
      <sz val="12"/>
      <color rgb="FF000000"/>
      <name val="Times New Roman"/>
      <family val="1"/>
    </font>
    <font>
      <sz val="16"/>
      <color theme="0"/>
      <name val="Times New Roman"/>
      <family val="1"/>
    </font>
    <font>
      <sz val="14"/>
      <color rgb="FFFFFFFF"/>
      <name val="Times New Roman"/>
      <family val="1"/>
    </font>
    <font>
      <sz val="11"/>
      <color rgb="FF000000"/>
      <name val="Times New Roman"/>
      <family val="1"/>
    </font>
    <font>
      <sz val="13"/>
      <color theme="1"/>
      <name val="Times New Roman"/>
      <family val="1"/>
    </font>
    <font>
      <sz val="12"/>
      <color theme="0"/>
      <name val="Times New Roman"/>
      <family val="1"/>
    </font>
    <font>
      <b/>
      <sz val="20"/>
      <color theme="1"/>
      <name val="Times New Roman"/>
      <family val="1"/>
    </font>
    <font>
      <sz val="16"/>
      <color theme="1"/>
      <name val="Times New Roman"/>
      <family val="1"/>
    </font>
    <font>
      <u/>
      <sz val="12"/>
      <color theme="1"/>
      <name val="Times New Roman"/>
      <family val="1"/>
    </font>
  </fonts>
  <fills count="10">
    <fill>
      <patternFill patternType="none"/>
    </fill>
    <fill>
      <patternFill patternType="gray125"/>
    </fill>
    <fill>
      <patternFill patternType="solid">
        <fgColor rgb="FF00B050"/>
        <bgColor indexed="64"/>
      </patternFill>
    </fill>
    <fill>
      <patternFill patternType="solid">
        <fgColor theme="5" tint="0.79998168889431442"/>
        <bgColor indexed="64"/>
      </patternFill>
    </fill>
    <fill>
      <patternFill patternType="solid">
        <fgColor rgb="FFFF6600"/>
        <bgColor indexed="64"/>
      </patternFill>
    </fill>
    <fill>
      <patternFill patternType="solid">
        <fgColor rgb="FF00B050"/>
        <bgColor rgb="FF008080"/>
      </patternFill>
    </fill>
    <fill>
      <patternFill patternType="solid">
        <fgColor theme="5" tint="0.79998168889431442"/>
        <bgColor rgb="FFC0C0C0"/>
      </patternFill>
    </fill>
    <fill>
      <patternFill patternType="solid">
        <fgColor theme="0"/>
        <bgColor indexed="64"/>
      </patternFill>
    </fill>
    <fill>
      <patternFill patternType="solid">
        <fgColor indexed="9"/>
        <bgColor auto="1"/>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s>
  <cellStyleXfs count="50">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0" fontId="8" fillId="0" borderId="0"/>
    <xf numFmtId="9" fontId="10" fillId="0" borderId="0" applyFont="0" applyFill="0" applyBorder="0" applyAlignment="0" applyProtection="0"/>
    <xf numFmtId="0" fontId="11" fillId="0" borderId="0" applyNumberFormat="0" applyFill="0" applyBorder="0" applyAlignment="0" applyProtection="0"/>
    <xf numFmtId="0" fontId="10" fillId="0" borderId="0"/>
    <xf numFmtId="9" fontId="2" fillId="0" borderId="0" applyFont="0" applyFill="0" applyBorder="0" applyAlignment="0" applyProtection="0"/>
    <xf numFmtId="0" fontId="10" fillId="0" borderId="0"/>
    <xf numFmtId="44" fontId="2" fillId="0" borderId="0" applyFont="0" applyFill="0" applyBorder="0" applyAlignment="0" applyProtection="0"/>
    <xf numFmtId="165" fontId="2"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wrapText="1"/>
    </xf>
    <xf numFmtId="0" fontId="10" fillId="0" borderId="0"/>
    <xf numFmtId="0" fontId="10" fillId="0" borderId="0"/>
    <xf numFmtId="0" fontId="10" fillId="0" borderId="0"/>
    <xf numFmtId="0" fontId="10" fillId="0" borderId="0"/>
    <xf numFmtId="0" fontId="2" fillId="0" borderId="0">
      <alignment wrapText="1"/>
    </xf>
    <xf numFmtId="0" fontId="10" fillId="0" borderId="0"/>
    <xf numFmtId="0" fontId="10" fillId="0" borderId="0"/>
    <xf numFmtId="0" fontId="10" fillId="0" borderId="0"/>
    <xf numFmtId="0" fontId="2" fillId="0" borderId="0"/>
    <xf numFmtId="0" fontId="13" fillId="0" borderId="0"/>
    <xf numFmtId="0" fontId="13" fillId="0" borderId="0"/>
    <xf numFmtId="0" fontId="10" fillId="0" borderId="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0" fontId="2" fillId="0" borderId="0"/>
  </cellStyleXfs>
  <cellXfs count="197">
    <xf numFmtId="0" fontId="0" fillId="0" borderId="0" xfId="0"/>
    <xf numFmtId="0" fontId="4" fillId="0" borderId="1" xfId="3" applyFont="1" applyBorder="1" applyAlignment="1">
      <alignment horizontal="center" vertical="center" wrapText="1"/>
    </xf>
    <xf numFmtId="0" fontId="3" fillId="0" borderId="1" xfId="3" applyFont="1" applyBorder="1" applyAlignment="1">
      <alignment horizontal="left" vertical="center" wrapText="1"/>
    </xf>
    <xf numFmtId="0" fontId="4" fillId="0" borderId="1" xfId="3" applyFont="1" applyBorder="1" applyAlignment="1">
      <alignment horizontal="left" vertical="center" wrapText="1"/>
    </xf>
    <xf numFmtId="0" fontId="4" fillId="0" borderId="1" xfId="3" applyFont="1" applyBorder="1" applyAlignment="1">
      <alignment vertical="center" wrapText="1"/>
    </xf>
    <xf numFmtId="9" fontId="4" fillId="0" borderId="1" xfId="2" applyFont="1" applyBorder="1" applyAlignment="1">
      <alignment horizontal="center" vertical="center" wrapText="1"/>
    </xf>
    <xf numFmtId="0" fontId="3" fillId="0" borderId="1" xfId="3" applyFont="1" applyBorder="1" applyAlignment="1">
      <alignment horizontal="left" vertical="top" wrapText="1"/>
    </xf>
    <xf numFmtId="0" fontId="4" fillId="0" borderId="1" xfId="3" applyFont="1" applyBorder="1" applyAlignment="1">
      <alignment horizontal="left" vertical="top" wrapText="1"/>
    </xf>
    <xf numFmtId="9" fontId="4" fillId="0" borderId="1" xfId="3" applyNumberFormat="1" applyFont="1" applyBorder="1" applyAlignment="1">
      <alignment horizontal="center" vertical="center" wrapText="1"/>
    </xf>
    <xf numFmtId="0" fontId="4" fillId="0" borderId="1" xfId="3" applyFont="1" applyBorder="1" applyAlignment="1">
      <alignment horizontal="justify" vertical="center" wrapText="1"/>
    </xf>
    <xf numFmtId="44" fontId="4" fillId="0" borderId="1" xfId="1" applyFont="1" applyBorder="1" applyAlignment="1">
      <alignment horizontal="justify" vertical="center" wrapText="1"/>
    </xf>
    <xf numFmtId="0" fontId="4" fillId="0" borderId="1" xfId="3" applyFont="1" applyBorder="1" applyAlignment="1" applyProtection="1">
      <alignment horizontal="center" vertical="center" wrapText="1"/>
      <protection locked="0"/>
    </xf>
    <xf numFmtId="0" fontId="3" fillId="0" borderId="1" xfId="3" applyFont="1" applyBorder="1" applyAlignment="1" applyProtection="1">
      <alignment horizontal="left" vertical="center" wrapText="1"/>
      <protection locked="0"/>
    </xf>
    <xf numFmtId="0" fontId="4" fillId="0" borderId="1" xfId="3" applyFont="1" applyBorder="1" applyAlignment="1" applyProtection="1">
      <alignment horizontal="left" vertical="center" wrapText="1"/>
      <protection locked="0"/>
    </xf>
    <xf numFmtId="0" fontId="3" fillId="0" borderId="1" xfId="3" applyFont="1" applyBorder="1" applyAlignment="1" applyProtection="1">
      <alignment horizontal="left" vertical="top" wrapText="1"/>
      <protection locked="0"/>
    </xf>
    <xf numFmtId="0" fontId="4" fillId="0" borderId="1" xfId="3" applyFont="1" applyBorder="1" applyAlignment="1" applyProtection="1">
      <alignment horizontal="left" vertical="top" wrapText="1"/>
      <protection locked="0"/>
    </xf>
    <xf numFmtId="0" fontId="4" fillId="0" borderId="1" xfId="2" applyNumberFormat="1" applyFont="1" applyBorder="1" applyAlignment="1">
      <alignment horizontal="center" vertical="center" wrapText="1"/>
    </xf>
    <xf numFmtId="0" fontId="4" fillId="0" borderId="1" xfId="3" applyFont="1" applyBorder="1" applyAlignment="1" applyProtection="1">
      <alignment vertical="center" wrapText="1"/>
      <protection locked="0"/>
    </xf>
    <xf numFmtId="0" fontId="4" fillId="0" borderId="1" xfId="3" applyFont="1" applyBorder="1" applyAlignment="1" applyProtection="1">
      <alignment horizontal="justify" vertical="center" wrapText="1"/>
      <protection locked="0"/>
    </xf>
    <xf numFmtId="9" fontId="4" fillId="0" borderId="1" xfId="2" applyFont="1" applyBorder="1" applyAlignment="1" applyProtection="1">
      <alignment horizontal="center" vertical="center" wrapText="1"/>
      <protection locked="0"/>
    </xf>
    <xf numFmtId="0" fontId="4" fillId="0" borderId="1" xfId="3" applyFont="1" applyBorder="1" applyAlignment="1" applyProtection="1">
      <alignment horizontal="justify" vertical="top" wrapText="1"/>
      <protection locked="0"/>
    </xf>
    <xf numFmtId="0" fontId="4" fillId="3" borderId="1" xfId="3" applyFont="1" applyFill="1" applyBorder="1" applyAlignment="1">
      <alignment horizontal="center" vertical="center"/>
    </xf>
    <xf numFmtId="9" fontId="4" fillId="3" borderId="1" xfId="3" applyNumberFormat="1" applyFont="1" applyFill="1" applyBorder="1" applyAlignment="1">
      <alignment horizontal="center" vertical="center"/>
    </xf>
    <xf numFmtId="0" fontId="4" fillId="0" borderId="1" xfId="3" applyFont="1" applyBorder="1" applyAlignment="1">
      <alignment horizontal="center" vertical="center"/>
    </xf>
    <xf numFmtId="0" fontId="4" fillId="0" borderId="1" xfId="2" applyNumberFormat="1" applyFont="1" applyFill="1" applyBorder="1" applyAlignment="1">
      <alignment horizontal="center" vertical="center"/>
    </xf>
    <xf numFmtId="9" fontId="4" fillId="3" borderId="1" xfId="2" applyFont="1" applyFill="1" applyBorder="1" applyAlignment="1">
      <alignment horizontal="center" vertical="center"/>
    </xf>
    <xf numFmtId="0" fontId="4" fillId="0" borderId="1" xfId="2" applyNumberFormat="1" applyFont="1" applyBorder="1" applyAlignment="1">
      <alignment horizontal="center" vertical="center"/>
    </xf>
    <xf numFmtId="3" fontId="4" fillId="3" borderId="1" xfId="3" applyNumberFormat="1" applyFont="1" applyFill="1" applyBorder="1" applyAlignment="1">
      <alignment horizontal="center" vertical="center"/>
    </xf>
    <xf numFmtId="44" fontId="4" fillId="0" borderId="1" xfId="1" applyFont="1" applyBorder="1" applyAlignment="1" applyProtection="1">
      <alignment horizontal="justify" vertical="center" wrapText="1"/>
      <protection locked="0"/>
    </xf>
    <xf numFmtId="0" fontId="4" fillId="3" borderId="1" xfId="2" applyNumberFormat="1" applyFont="1" applyFill="1" applyBorder="1" applyAlignment="1">
      <alignment horizontal="center" vertical="center"/>
    </xf>
    <xf numFmtId="0" fontId="3" fillId="0" borderId="1" xfId="3" applyFont="1" applyBorder="1" applyAlignment="1">
      <alignment horizontal="justify" vertical="center" wrapText="1"/>
    </xf>
    <xf numFmtId="0" fontId="4" fillId="0" borderId="1" xfId="3" applyFont="1" applyBorder="1" applyAlignment="1">
      <alignment horizontal="justify" vertical="top" wrapText="1"/>
    </xf>
    <xf numFmtId="9" fontId="4" fillId="0" borderId="1" xfId="2" applyFont="1" applyBorder="1" applyAlignment="1">
      <alignment horizontal="center" vertical="center"/>
    </xf>
    <xf numFmtId="0" fontId="9" fillId="0" borderId="1" xfId="0" applyFont="1" applyBorder="1" applyAlignment="1">
      <alignment horizontal="center" vertical="center" wrapText="1"/>
    </xf>
    <xf numFmtId="0" fontId="12" fillId="0" borderId="0" xfId="0" applyFont="1"/>
    <xf numFmtId="0" fontId="17" fillId="2" borderId="1" xfId="3" applyFont="1" applyFill="1" applyBorder="1" applyAlignment="1">
      <alignment horizontal="center" vertical="center"/>
    </xf>
    <xf numFmtId="0" fontId="4" fillId="3" borderId="1" xfId="3" applyFont="1" applyFill="1" applyBorder="1" applyAlignment="1" applyProtection="1">
      <alignment horizontal="center" vertical="center"/>
      <protection locked="0"/>
    </xf>
    <xf numFmtId="9" fontId="4" fillId="0" borderId="1" xfId="2" applyFont="1" applyFill="1" applyBorder="1" applyAlignment="1">
      <alignment horizontal="center" vertical="center"/>
    </xf>
    <xf numFmtId="0" fontId="12" fillId="0" borderId="1" xfId="0" applyFont="1" applyBorder="1"/>
    <xf numFmtId="0" fontId="4" fillId="0" borderId="1" xfId="3" applyFont="1" applyBorder="1" applyAlignment="1" applyProtection="1">
      <alignment horizontal="center" vertical="center"/>
      <protection locked="0"/>
    </xf>
    <xf numFmtId="0" fontId="9" fillId="0" borderId="1" xfId="3" applyFont="1" applyBorder="1" applyAlignment="1" applyProtection="1">
      <alignment horizontal="center" vertical="center"/>
      <protection locked="0"/>
    </xf>
    <xf numFmtId="9" fontId="18" fillId="0" borderId="1" xfId="3" applyNumberFormat="1" applyFont="1" applyBorder="1" applyAlignment="1">
      <alignment horizontal="center" vertical="center" wrapText="1"/>
    </xf>
    <xf numFmtId="9" fontId="12" fillId="0" borderId="1" xfId="2" applyFont="1" applyBorder="1" applyAlignment="1">
      <alignment horizontal="center" vertical="center"/>
    </xf>
    <xf numFmtId="9" fontId="12" fillId="3" borderId="1" xfId="2" applyFont="1" applyFill="1" applyBorder="1" applyAlignment="1">
      <alignment horizontal="center" vertical="center"/>
    </xf>
    <xf numFmtId="0" fontId="12" fillId="0" borderId="0" xfId="0" applyFont="1" applyAlignment="1">
      <alignment horizontal="center"/>
    </xf>
    <xf numFmtId="0" fontId="20" fillId="0" borderId="0" xfId="3" applyFont="1" applyAlignment="1">
      <alignment vertical="center"/>
    </xf>
    <xf numFmtId="0" fontId="20" fillId="0" borderId="3" xfId="3" applyFont="1" applyBorder="1" applyAlignment="1">
      <alignment vertical="center"/>
    </xf>
    <xf numFmtId="0" fontId="12" fillId="0" borderId="1" xfId="0" applyFont="1" applyBorder="1" applyAlignment="1">
      <alignment horizontal="center"/>
    </xf>
    <xf numFmtId="0" fontId="9" fillId="0" borderId="1" xfId="3" applyFont="1" applyBorder="1" applyAlignment="1">
      <alignment horizontal="center" vertical="center"/>
    </xf>
    <xf numFmtId="44" fontId="4" fillId="0" borderId="1" xfId="1" applyFont="1" applyBorder="1" applyAlignment="1" applyProtection="1">
      <alignment horizontal="left" vertical="center" wrapText="1"/>
      <protection locked="0"/>
    </xf>
    <xf numFmtId="44" fontId="4" fillId="0" borderId="1" xfId="1" applyFont="1" applyBorder="1" applyAlignment="1">
      <alignment horizontal="center" vertical="center" wrapText="1"/>
    </xf>
    <xf numFmtId="0" fontId="12" fillId="3" borderId="1" xfId="2" applyNumberFormat="1" applyFont="1" applyFill="1" applyBorder="1" applyAlignment="1">
      <alignment horizontal="center" vertical="center"/>
    </xf>
    <xf numFmtId="0" fontId="19" fillId="0" borderId="1" xfId="4" applyFont="1" applyBorder="1" applyAlignment="1" applyProtection="1">
      <alignment horizontal="left" vertical="center" wrapText="1"/>
      <protection locked="0"/>
    </xf>
    <xf numFmtId="9" fontId="22" fillId="0" borderId="1" xfId="5" applyNumberFormat="1" applyFont="1" applyBorder="1" applyAlignment="1">
      <alignment horizontal="center" vertical="center"/>
    </xf>
    <xf numFmtId="0" fontId="3" fillId="0" borderId="1" xfId="3" applyFont="1" applyBorder="1" applyAlignment="1">
      <alignment horizontal="center"/>
    </xf>
    <xf numFmtId="0" fontId="4" fillId="0" borderId="1" xfId="3" applyFont="1" applyBorder="1" applyAlignment="1">
      <alignment horizontal="justify" wrapText="1"/>
    </xf>
    <xf numFmtId="9" fontId="4" fillId="0" borderId="1" xfId="2" applyFont="1" applyFill="1" applyBorder="1" applyAlignment="1" applyProtection="1">
      <alignment horizontal="center" vertical="center" wrapText="1"/>
      <protection locked="0"/>
    </xf>
    <xf numFmtId="0" fontId="9" fillId="0" borderId="1" xfId="3" applyFont="1" applyBorder="1" applyProtection="1">
      <protection locked="0"/>
    </xf>
    <xf numFmtId="0" fontId="12" fillId="0" borderId="1" xfId="3" applyFont="1" applyBorder="1" applyAlignment="1">
      <alignment horizontal="left" vertical="top" wrapText="1"/>
    </xf>
    <xf numFmtId="3" fontId="4" fillId="0" borderId="1" xfId="3" applyNumberFormat="1" applyFont="1" applyBorder="1" applyAlignment="1">
      <alignment horizontal="center" vertical="center" wrapText="1"/>
    </xf>
    <xf numFmtId="0" fontId="12" fillId="0" borderId="1" xfId="3" applyFont="1" applyBorder="1" applyAlignment="1">
      <alignment horizontal="left" vertical="center" wrapText="1"/>
    </xf>
    <xf numFmtId="9" fontId="4" fillId="0" borderId="1" xfId="2" applyFont="1" applyBorder="1" applyAlignment="1" applyProtection="1">
      <alignment horizontal="center" vertical="center" wrapText="1"/>
    </xf>
    <xf numFmtId="3" fontId="4" fillId="0" borderId="1" xfId="3" applyNumberFormat="1" applyFont="1" applyBorder="1" applyAlignment="1" applyProtection="1">
      <alignment horizontal="center" vertical="center"/>
      <protection locked="0"/>
    </xf>
    <xf numFmtId="3" fontId="4" fillId="3" borderId="1" xfId="3" applyNumberFormat="1" applyFont="1" applyFill="1" applyBorder="1" applyAlignment="1" applyProtection="1">
      <alignment horizontal="center" vertical="center"/>
      <protection locked="0"/>
    </xf>
    <xf numFmtId="9" fontId="4" fillId="0" borderId="1" xfId="2" applyFont="1" applyBorder="1" applyAlignment="1" applyProtection="1">
      <alignment horizontal="center" vertical="center"/>
      <protection locked="0"/>
    </xf>
    <xf numFmtId="9" fontId="4" fillId="3" borderId="1" xfId="2" applyFont="1" applyFill="1" applyBorder="1" applyAlignment="1" applyProtection="1">
      <alignment horizontal="center" vertical="center"/>
      <protection locked="0"/>
    </xf>
    <xf numFmtId="0" fontId="4" fillId="0" borderId="1" xfId="2" applyNumberFormat="1" applyFont="1" applyBorder="1" applyAlignment="1" applyProtection="1">
      <alignment horizontal="center" vertical="center" wrapText="1"/>
    </xf>
    <xf numFmtId="9" fontId="4" fillId="0" borderId="1" xfId="2" applyFont="1" applyFill="1" applyBorder="1" applyAlignment="1" applyProtection="1">
      <alignment horizontal="center" vertical="center"/>
      <protection locked="0"/>
    </xf>
    <xf numFmtId="0" fontId="4" fillId="3" borderId="1" xfId="2" applyNumberFormat="1" applyFont="1" applyFill="1" applyBorder="1" applyAlignment="1" applyProtection="1">
      <alignment horizontal="center" vertical="center"/>
      <protection locked="0"/>
    </xf>
    <xf numFmtId="0" fontId="4" fillId="0" borderId="2" xfId="3" applyFont="1" applyBorder="1" applyAlignment="1" applyProtection="1">
      <alignment horizontal="center" vertical="center"/>
      <protection locked="0"/>
    </xf>
    <xf numFmtId="9" fontId="4" fillId="0" borderId="1" xfId="2" applyFont="1" applyFill="1" applyBorder="1" applyAlignment="1">
      <alignment horizontal="center" vertical="center" wrapText="1"/>
    </xf>
    <xf numFmtId="44" fontId="4" fillId="0" borderId="1" xfId="1" applyFont="1" applyFill="1" applyBorder="1" applyAlignment="1">
      <alignment horizontal="justify" vertical="center" wrapText="1"/>
    </xf>
    <xf numFmtId="44" fontId="4" fillId="0" borderId="1" xfId="1" applyFont="1" applyFill="1" applyBorder="1" applyAlignment="1">
      <alignment horizontal="left" vertical="center" wrapText="1"/>
    </xf>
    <xf numFmtId="44" fontId="4" fillId="0" borderId="1" xfId="1" applyFont="1" applyFill="1" applyBorder="1" applyAlignment="1">
      <alignment vertical="center" wrapText="1"/>
    </xf>
    <xf numFmtId="0" fontId="4" fillId="0" borderId="1" xfId="0" applyFont="1" applyBorder="1" applyAlignment="1">
      <alignment vertical="center" wrapText="1"/>
    </xf>
    <xf numFmtId="44" fontId="9" fillId="0" borderId="1" xfId="1" applyFont="1" applyFill="1" applyBorder="1" applyAlignment="1">
      <alignment vertical="center"/>
    </xf>
    <xf numFmtId="9" fontId="4" fillId="0" borderId="1" xfId="2" applyFont="1" applyFill="1" applyBorder="1" applyAlignment="1" applyProtection="1">
      <alignment horizontal="center" vertical="center" wrapText="1"/>
    </xf>
    <xf numFmtId="0" fontId="17" fillId="2" borderId="1" xfId="3" applyFont="1" applyFill="1" applyBorder="1" applyAlignment="1" applyProtection="1">
      <alignment horizontal="center" vertical="center"/>
      <protection locked="0"/>
    </xf>
    <xf numFmtId="0" fontId="3" fillId="0" borderId="1" xfId="3" applyFont="1" applyBorder="1" applyAlignment="1" applyProtection="1">
      <alignment horizontal="center"/>
      <protection locked="0"/>
    </xf>
    <xf numFmtId="0" fontId="21" fillId="5"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justify" vertical="center" wrapText="1"/>
    </xf>
    <xf numFmtId="0" fontId="18" fillId="0" borderId="1" xfId="3" applyFont="1" applyBorder="1" applyAlignment="1">
      <alignment horizontal="justify" vertical="top" wrapText="1"/>
    </xf>
    <xf numFmtId="0" fontId="18" fillId="0" borderId="1" xfId="3" applyFont="1" applyBorder="1" applyAlignment="1">
      <alignment horizontal="left" vertical="center" wrapText="1"/>
    </xf>
    <xf numFmtId="0" fontId="18" fillId="0" borderId="1" xfId="3" applyFont="1" applyBorder="1" applyAlignment="1">
      <alignment horizontal="center" vertical="center" wrapText="1"/>
    </xf>
    <xf numFmtId="9" fontId="18" fillId="0" borderId="1" xfId="2" applyFont="1" applyBorder="1" applyAlignment="1" applyProtection="1">
      <alignment horizontal="center" vertical="center" wrapText="1"/>
    </xf>
    <xf numFmtId="44" fontId="18" fillId="0" borderId="1" xfId="1" applyFont="1" applyBorder="1" applyAlignment="1" applyProtection="1">
      <alignment horizontal="justify" vertical="center" wrapText="1"/>
    </xf>
    <xf numFmtId="0" fontId="18" fillId="6" borderId="1" xfId="3" applyFont="1" applyFill="1" applyBorder="1" applyAlignment="1">
      <alignment horizontal="center" vertical="center"/>
    </xf>
    <xf numFmtId="0" fontId="4" fillId="0" borderId="1" xfId="5" applyFont="1" applyBorder="1" applyAlignment="1">
      <alignment vertical="center" wrapText="1"/>
    </xf>
    <xf numFmtId="0" fontId="4" fillId="0" borderId="1" xfId="5" applyFont="1" applyBorder="1" applyAlignment="1">
      <alignment horizontal="left" vertical="center" wrapText="1"/>
    </xf>
    <xf numFmtId="0" fontId="4" fillId="0" borderId="1" xfId="5" applyFont="1" applyBorder="1" applyAlignment="1">
      <alignment horizontal="center" vertical="center" wrapText="1"/>
    </xf>
    <xf numFmtId="0" fontId="4" fillId="0" borderId="1" xfId="5" applyFont="1" applyBorder="1" applyAlignment="1" applyProtection="1">
      <alignment horizontal="justify" vertical="center" wrapText="1"/>
      <protection locked="0"/>
    </xf>
    <xf numFmtId="0" fontId="4" fillId="0" borderId="1" xfId="5" applyFont="1" applyBorder="1" applyAlignment="1">
      <alignment horizontal="justify" vertical="center" wrapText="1"/>
    </xf>
    <xf numFmtId="0" fontId="4" fillId="0" borderId="1" xfId="5" applyFont="1" applyBorder="1" applyAlignment="1">
      <alignment horizontal="center" vertical="center"/>
    </xf>
    <xf numFmtId="0" fontId="9" fillId="0" borderId="1" xfId="3" applyFont="1" applyBorder="1" applyAlignment="1" applyProtection="1">
      <alignment vertical="center"/>
      <protection locked="0"/>
    </xf>
    <xf numFmtId="0" fontId="4" fillId="0" borderId="1" xfId="3" applyFont="1" applyBorder="1" applyAlignment="1">
      <alignment horizontal="left" wrapText="1"/>
    </xf>
    <xf numFmtId="0" fontId="3" fillId="0" borderId="1" xfId="3" applyFont="1" applyBorder="1" applyAlignment="1">
      <alignment horizontal="center" vertical="center"/>
    </xf>
    <xf numFmtId="0" fontId="6" fillId="7" borderId="1" xfId="3"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4" fillId="0" borderId="1" xfId="3" applyFont="1" applyBorder="1" applyAlignment="1">
      <alignment horizontal="justify" vertical="center"/>
    </xf>
    <xf numFmtId="0" fontId="9" fillId="0" borderId="1" xfId="3" applyFont="1" applyBorder="1" applyAlignment="1">
      <alignment horizontal="center"/>
    </xf>
    <xf numFmtId="44" fontId="4" fillId="0" borderId="1" xfId="1" applyFont="1" applyBorder="1" applyAlignment="1" applyProtection="1">
      <alignment horizontal="justify" vertical="center" wrapText="1"/>
    </xf>
    <xf numFmtId="44" fontId="4" fillId="0" borderId="1" xfId="1" applyFont="1" applyFill="1" applyBorder="1" applyAlignment="1" applyProtection="1">
      <alignment horizontal="justify" vertical="center" wrapText="1"/>
    </xf>
    <xf numFmtId="0" fontId="9" fillId="0" borderId="1" xfId="3" applyFont="1" applyBorder="1" applyAlignment="1" applyProtection="1">
      <alignment horizontal="center"/>
      <protection locked="0"/>
    </xf>
    <xf numFmtId="0" fontId="23" fillId="0" borderId="1" xfId="3" applyFont="1" applyBorder="1" applyAlignment="1" applyProtection="1">
      <alignment vertical="center" wrapText="1"/>
      <protection locked="0"/>
    </xf>
    <xf numFmtId="0" fontId="16" fillId="8" borderId="1" xfId="37" applyFont="1" applyFill="1" applyBorder="1" applyAlignment="1">
      <alignment horizontal="center" vertical="center"/>
    </xf>
    <xf numFmtId="49" fontId="16" fillId="8" borderId="1" xfId="37" applyNumberFormat="1" applyFont="1" applyFill="1" applyBorder="1" applyAlignment="1">
      <alignment horizontal="justify" vertical="center" wrapText="1"/>
    </xf>
    <xf numFmtId="49" fontId="16" fillId="0" borderId="1" xfId="37" applyNumberFormat="1" applyFont="1" applyBorder="1" applyAlignment="1">
      <alignment horizontal="justify" vertical="center" wrapText="1"/>
    </xf>
    <xf numFmtId="0" fontId="16" fillId="0" borderId="1" xfId="37" applyFont="1" applyBorder="1" applyAlignment="1">
      <alignment horizontal="center" vertical="center" wrapText="1"/>
    </xf>
    <xf numFmtId="9" fontId="16" fillId="0" borderId="1" xfId="37" applyNumberFormat="1" applyFont="1" applyBorder="1" applyAlignment="1">
      <alignment horizontal="center" vertical="center" wrapText="1"/>
    </xf>
    <xf numFmtId="49" fontId="16" fillId="0" borderId="1" xfId="37" applyNumberFormat="1" applyFont="1" applyBorder="1" applyAlignment="1">
      <alignment horizontal="center" vertical="center" wrapText="1"/>
    </xf>
    <xf numFmtId="167" fontId="16" fillId="0" borderId="1" xfId="37" applyNumberFormat="1" applyFont="1" applyBorder="1" applyAlignment="1">
      <alignment horizontal="justify" vertical="center" wrapText="1"/>
    </xf>
    <xf numFmtId="0" fontId="16" fillId="0" borderId="1" xfId="37" applyFont="1" applyBorder="1" applyAlignment="1">
      <alignment horizontal="center" vertical="center"/>
    </xf>
    <xf numFmtId="0" fontId="16" fillId="3" borderId="1" xfId="37" applyFont="1" applyFill="1" applyBorder="1" applyAlignment="1">
      <alignment horizontal="center" vertical="center"/>
    </xf>
    <xf numFmtId="49" fontId="16" fillId="0" borderId="1" xfId="37" applyNumberFormat="1" applyFont="1" applyBorder="1" applyAlignment="1">
      <alignment horizontal="left" vertical="center" wrapText="1"/>
    </xf>
    <xf numFmtId="1" fontId="16" fillId="0" borderId="1" xfId="37" applyNumberFormat="1" applyFont="1" applyBorder="1" applyAlignment="1">
      <alignment horizontal="center" vertical="center" wrapText="1"/>
    </xf>
    <xf numFmtId="0" fontId="4" fillId="0" borderId="1" xfId="2" applyNumberFormat="1" applyFont="1" applyFill="1" applyBorder="1" applyAlignment="1" applyProtection="1">
      <alignment horizontal="center" vertical="center" wrapText="1"/>
    </xf>
    <xf numFmtId="49" fontId="18" fillId="0" borderId="1" xfId="3" applyNumberFormat="1" applyFont="1" applyBorder="1" applyAlignment="1">
      <alignment vertical="center" wrapText="1"/>
    </xf>
    <xf numFmtId="0" fontId="3" fillId="0" borderId="1" xfId="3" applyFont="1" applyBorder="1"/>
    <xf numFmtId="44" fontId="4" fillId="0" borderId="1" xfId="1" applyFont="1" applyBorder="1" applyAlignment="1">
      <alignment horizontal="left" vertical="center" wrapText="1"/>
    </xf>
    <xf numFmtId="0" fontId="3" fillId="0" borderId="1" xfId="3" applyFont="1" applyBorder="1" applyAlignment="1">
      <alignment horizontal="left" vertical="center"/>
    </xf>
    <xf numFmtId="0" fontId="24" fillId="2" borderId="1" xfId="3" applyFont="1" applyFill="1" applyBorder="1" applyAlignment="1">
      <alignment horizontal="center" vertical="center"/>
    </xf>
    <xf numFmtId="0" fontId="12" fillId="0" borderId="1" xfId="3" applyFont="1" applyBorder="1" applyAlignment="1">
      <alignment horizontal="center" vertical="center"/>
    </xf>
    <xf numFmtId="0" fontId="12" fillId="0" borderId="1" xfId="3" applyFont="1" applyBorder="1" applyAlignment="1">
      <alignment horizontal="justify" vertical="center" wrapText="1"/>
    </xf>
    <xf numFmtId="0" fontId="12" fillId="0" borderId="1" xfId="3" applyFont="1" applyBorder="1" applyAlignment="1">
      <alignment horizontal="center" vertical="center" wrapText="1"/>
    </xf>
    <xf numFmtId="9" fontId="12" fillId="0" borderId="1" xfId="2" applyFont="1" applyBorder="1" applyAlignment="1">
      <alignment horizontal="center" vertical="center" wrapText="1"/>
    </xf>
    <xf numFmtId="44" fontId="12" fillId="0" borderId="1" xfId="1" applyFont="1" applyBorder="1" applyAlignment="1">
      <alignment horizontal="justify" vertical="center" wrapText="1"/>
    </xf>
    <xf numFmtId="0" fontId="12" fillId="0" borderId="1" xfId="2" applyNumberFormat="1" applyFont="1" applyBorder="1" applyAlignment="1">
      <alignment horizontal="center" vertical="center"/>
    </xf>
    <xf numFmtId="0" fontId="12" fillId="0" borderId="1" xfId="0" applyFont="1" applyBorder="1" applyAlignment="1">
      <alignment horizontal="left" vertical="top" wrapText="1"/>
    </xf>
    <xf numFmtId="0" fontId="19" fillId="0" borderId="1" xfId="0" applyFont="1" applyBorder="1" applyAlignment="1">
      <alignment horizontal="left" vertical="top" wrapText="1"/>
    </xf>
    <xf numFmtId="9" fontId="12" fillId="0" borderId="1" xfId="3" applyNumberFormat="1" applyFont="1" applyBorder="1" applyAlignment="1">
      <alignment horizontal="justify" vertical="center" wrapText="1"/>
    </xf>
    <xf numFmtId="0" fontId="12" fillId="9" borderId="1" xfId="0" applyFont="1" applyFill="1" applyBorder="1" applyAlignment="1">
      <alignment horizontal="left" vertical="top" wrapText="1"/>
    </xf>
    <xf numFmtId="0" fontId="14" fillId="0" borderId="1" xfId="3" applyFont="1" applyBorder="1" applyAlignment="1">
      <alignment horizontal="center"/>
    </xf>
    <xf numFmtId="0" fontId="4" fillId="0" borderId="1" xfId="1" applyNumberFormat="1" applyFont="1" applyBorder="1" applyAlignment="1" applyProtection="1">
      <alignment horizontal="center" vertical="center" wrapText="1"/>
    </xf>
    <xf numFmtId="44" fontId="12" fillId="0" borderId="1" xfId="1" applyFont="1" applyBorder="1" applyAlignment="1">
      <alignment horizontal="center" vertical="center" wrapText="1"/>
    </xf>
    <xf numFmtId="44" fontId="9" fillId="0" borderId="1" xfId="1" applyFont="1" applyBorder="1"/>
    <xf numFmtId="44" fontId="9" fillId="0" borderId="1" xfId="1" applyFont="1" applyBorder="1" applyAlignment="1">
      <alignment horizontal="center" vertical="center"/>
    </xf>
    <xf numFmtId="44" fontId="9" fillId="0" borderId="1" xfId="1" applyFont="1" applyBorder="1" applyAlignment="1">
      <alignment vertical="center"/>
    </xf>
    <xf numFmtId="44" fontId="4" fillId="0" borderId="1" xfId="1" applyFont="1" applyBorder="1" applyAlignment="1">
      <alignment horizontal="right" vertical="center" wrapText="1"/>
    </xf>
    <xf numFmtId="0" fontId="18" fillId="0" borderId="1" xfId="0" applyFont="1" applyBorder="1" applyAlignment="1">
      <alignment horizontal="left" vertical="center" wrapText="1"/>
    </xf>
    <xf numFmtId="0" fontId="9" fillId="0" borderId="1" xfId="3" applyFont="1" applyBorder="1"/>
    <xf numFmtId="0" fontId="14" fillId="7" borderId="1" xfId="25" applyFont="1" applyFill="1" applyBorder="1" applyAlignment="1">
      <alignment horizontal="left" vertical="center" wrapText="1"/>
    </xf>
    <xf numFmtId="0" fontId="14" fillId="7" borderId="1" xfId="25" applyFont="1" applyFill="1" applyBorder="1" applyAlignment="1">
      <alignment vertical="center" wrapText="1"/>
    </xf>
    <xf numFmtId="0" fontId="15" fillId="0" borderId="1" xfId="3" applyFont="1" applyBorder="1" applyAlignment="1">
      <alignment horizontal="justify" vertical="center" wrapText="1"/>
    </xf>
    <xf numFmtId="44" fontId="9" fillId="0" borderId="1" xfId="1" applyFont="1" applyBorder="1" applyProtection="1"/>
    <xf numFmtId="0" fontId="18" fillId="0" borderId="1" xfId="5" applyFont="1" applyBorder="1" applyAlignment="1" applyProtection="1">
      <alignment horizontal="center" vertical="center"/>
      <protection locked="0"/>
    </xf>
    <xf numFmtId="0" fontId="26" fillId="0" borderId="1" xfId="3" applyFont="1" applyBorder="1" applyAlignment="1">
      <alignment horizontal="left" vertical="center" wrapText="1"/>
    </xf>
    <xf numFmtId="9" fontId="26" fillId="0" borderId="1" xfId="2" applyFont="1" applyBorder="1" applyAlignment="1" applyProtection="1">
      <alignment horizontal="center" vertical="center" wrapText="1"/>
    </xf>
    <xf numFmtId="44" fontId="15" fillId="0" borderId="1" xfId="1" applyFont="1" applyBorder="1" applyAlignment="1" applyProtection="1">
      <alignment horizontal="justify" vertical="center" wrapText="1"/>
    </xf>
    <xf numFmtId="0" fontId="4" fillId="0" borderId="1" xfId="3" applyFont="1" applyBorder="1" applyAlignment="1">
      <alignment vertical="top" wrapText="1"/>
    </xf>
    <xf numFmtId="9" fontId="12" fillId="0" borderId="1" xfId="2" applyFont="1" applyBorder="1" applyAlignment="1" applyProtection="1">
      <alignment horizontal="center" vertical="center"/>
    </xf>
    <xf numFmtId="9" fontId="12" fillId="3" borderId="1" xfId="2" applyFont="1" applyFill="1" applyBorder="1" applyAlignment="1" applyProtection="1">
      <alignment horizontal="center" vertical="center"/>
      <protection locked="0"/>
    </xf>
    <xf numFmtId="9" fontId="12" fillId="0" borderId="1" xfId="2" applyFont="1" applyBorder="1" applyAlignment="1" applyProtection="1">
      <alignment horizontal="center" vertical="center"/>
      <protection locked="0"/>
    </xf>
    <xf numFmtId="0" fontId="12" fillId="0" borderId="1" xfId="0" applyFont="1" applyBorder="1" applyAlignment="1">
      <alignment horizontal="center" vertical="center"/>
    </xf>
    <xf numFmtId="0" fontId="3" fillId="0" borderId="1" xfId="5" applyFont="1" applyBorder="1" applyAlignment="1" applyProtection="1">
      <alignment horizontal="center"/>
      <protection locked="0"/>
    </xf>
    <xf numFmtId="0" fontId="18" fillId="6" borderId="1" xfId="5" applyFont="1" applyFill="1" applyBorder="1" applyAlignment="1" applyProtection="1">
      <alignment horizontal="center" vertical="center"/>
      <protection locked="0"/>
    </xf>
    <xf numFmtId="0" fontId="18" fillId="0" borderId="1" xfId="5" applyFont="1" applyBorder="1" applyAlignment="1">
      <alignment horizontal="justify" vertical="center" wrapText="1"/>
    </xf>
    <xf numFmtId="0" fontId="18" fillId="0" borderId="1" xfId="5" applyFont="1" applyBorder="1" applyAlignment="1">
      <alignment horizontal="left" vertical="center" wrapText="1"/>
    </xf>
    <xf numFmtId="9" fontId="18" fillId="0" borderId="1" xfId="5" applyNumberFormat="1" applyFont="1" applyBorder="1" applyAlignment="1">
      <alignment horizontal="center" vertical="center" wrapText="1"/>
    </xf>
    <xf numFmtId="0" fontId="18" fillId="0" borderId="1" xfId="3" applyFont="1" applyBorder="1" applyAlignment="1" applyProtection="1">
      <alignment horizontal="justify" vertical="center" wrapText="1"/>
      <protection locked="0"/>
    </xf>
    <xf numFmtId="0" fontId="18" fillId="0" borderId="1" xfId="3" applyFont="1" applyBorder="1" applyAlignment="1" applyProtection="1">
      <alignment horizontal="left" vertical="center" wrapText="1"/>
      <protection locked="0"/>
    </xf>
    <xf numFmtId="9" fontId="18" fillId="0" borderId="1" xfId="3" applyNumberFormat="1" applyFont="1" applyBorder="1" applyAlignment="1" applyProtection="1">
      <alignment horizontal="center" vertical="center" wrapText="1"/>
      <protection locked="0"/>
    </xf>
    <xf numFmtId="9" fontId="18" fillId="0" borderId="1" xfId="2" applyFont="1" applyBorder="1" applyAlignment="1" applyProtection="1">
      <alignment horizontal="center" vertical="center" wrapText="1"/>
      <protection locked="0"/>
    </xf>
    <xf numFmtId="44" fontId="18" fillId="0" borderId="1" xfId="1" applyFont="1" applyBorder="1" applyAlignment="1" applyProtection="1">
      <alignment horizontal="justify" vertical="center" wrapText="1"/>
      <protection locked="0"/>
    </xf>
    <xf numFmtId="0" fontId="3" fillId="0" borderId="1" xfId="3" applyFont="1" applyBorder="1" applyProtection="1">
      <protection locked="0"/>
    </xf>
    <xf numFmtId="9" fontId="3" fillId="0" borderId="1" xfId="2" applyFont="1" applyBorder="1" applyAlignment="1">
      <alignment horizontal="center" vertical="center"/>
    </xf>
    <xf numFmtId="0" fontId="4" fillId="0" borderId="1" xfId="3" applyFont="1" applyBorder="1" applyAlignment="1">
      <alignment horizontal="left" vertical="center" wrapText="1"/>
    </xf>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44" fontId="4" fillId="0" borderId="1" xfId="1" applyFont="1" applyBorder="1" applyAlignment="1">
      <alignment horizontal="center" vertical="center" wrapText="1"/>
    </xf>
    <xf numFmtId="0" fontId="4" fillId="0" borderId="1" xfId="3" applyFont="1" applyBorder="1" applyAlignment="1" applyProtection="1">
      <alignment horizontal="left" vertical="center" wrapText="1"/>
      <protection locked="0"/>
    </xf>
    <xf numFmtId="0" fontId="20" fillId="4" borderId="1" xfId="3" applyFont="1" applyFill="1" applyBorder="1" applyAlignment="1">
      <alignment horizontal="center" vertical="center"/>
    </xf>
    <xf numFmtId="0" fontId="17" fillId="2" borderId="1" xfId="3" applyFont="1" applyFill="1" applyBorder="1" applyAlignment="1">
      <alignment horizontal="center" vertical="center"/>
    </xf>
    <xf numFmtId="0" fontId="17" fillId="2" borderId="1" xfId="3" applyFont="1" applyFill="1" applyBorder="1" applyAlignment="1">
      <alignment horizontal="center" vertical="center" wrapText="1"/>
    </xf>
    <xf numFmtId="0" fontId="17" fillId="2" borderId="1" xfId="3" applyFont="1" applyFill="1" applyBorder="1" applyAlignment="1">
      <alignment horizontal="left" vertical="center"/>
    </xf>
    <xf numFmtId="44" fontId="4" fillId="0" borderId="1" xfId="1" applyFont="1" applyFill="1" applyBorder="1" applyAlignment="1">
      <alignment horizontal="center" vertical="center" wrapText="1"/>
    </xf>
    <xf numFmtId="0" fontId="4" fillId="0" borderId="1" xfId="3" applyFont="1" applyBorder="1" applyAlignment="1" applyProtection="1">
      <alignment horizontal="center" vertical="center" wrapText="1"/>
      <protection locked="0"/>
    </xf>
    <xf numFmtId="0" fontId="25" fillId="0" borderId="0" xfId="0" applyFont="1" applyAlignment="1">
      <alignment horizontal="center" vertical="center"/>
    </xf>
    <xf numFmtId="0" fontId="24" fillId="2" borderId="1" xfId="3" applyFont="1" applyFill="1" applyBorder="1" applyAlignment="1">
      <alignment horizontal="center" vertical="center"/>
    </xf>
    <xf numFmtId="0" fontId="24" fillId="2" borderId="1" xfId="3" applyFont="1" applyFill="1" applyBorder="1" applyAlignment="1">
      <alignment horizontal="center" vertical="center" wrapText="1"/>
    </xf>
    <xf numFmtId="0" fontId="17" fillId="2" borderId="1" xfId="3" applyFont="1" applyFill="1" applyBorder="1" applyAlignment="1" applyProtection="1">
      <alignment horizontal="center" vertical="center"/>
      <protection locked="0"/>
    </xf>
    <xf numFmtId="0" fontId="21" fillId="5" borderId="1" xfId="3" applyFont="1" applyFill="1" applyBorder="1" applyAlignment="1">
      <alignment horizontal="center" vertical="center"/>
    </xf>
    <xf numFmtId="0" fontId="21" fillId="5" borderId="1" xfId="3" applyFont="1" applyFill="1" applyBorder="1" applyAlignment="1">
      <alignment horizontal="center" vertical="center" wrapText="1"/>
    </xf>
    <xf numFmtId="0" fontId="17" fillId="2" borderId="1" xfId="3" applyFont="1" applyFill="1" applyBorder="1" applyAlignment="1" applyProtection="1">
      <alignment horizontal="center" vertical="center" wrapText="1"/>
      <protection locked="0"/>
    </xf>
    <xf numFmtId="0" fontId="5" fillId="4" borderId="1" xfId="3" applyFont="1" applyFill="1" applyBorder="1" applyAlignment="1">
      <alignment horizontal="center" vertical="center"/>
    </xf>
    <xf numFmtId="0" fontId="3" fillId="0" borderId="1" xfId="3" applyFont="1" applyBorder="1" applyAlignment="1">
      <alignment horizontal="left" vertical="center" wrapText="1"/>
    </xf>
    <xf numFmtId="0" fontId="3" fillId="0" borderId="1" xfId="3" applyFont="1" applyBorder="1" applyAlignment="1" applyProtection="1">
      <alignment horizontal="left" vertical="center" wrapText="1"/>
      <protection locked="0"/>
    </xf>
    <xf numFmtId="0" fontId="4" fillId="0" borderId="1" xfId="3" applyFont="1" applyBorder="1" applyAlignment="1" applyProtection="1">
      <alignment horizontal="center" vertical="center"/>
      <protection locked="0"/>
    </xf>
    <xf numFmtId="44" fontId="4" fillId="0" borderId="1" xfId="1" applyFont="1" applyBorder="1" applyAlignment="1" applyProtection="1">
      <alignment horizontal="center" vertical="center" wrapText="1"/>
      <protection locked="0"/>
    </xf>
    <xf numFmtId="44" fontId="4" fillId="0" borderId="1" xfId="1" applyFont="1" applyBorder="1" applyAlignment="1" applyProtection="1">
      <alignment horizontal="left" vertical="center" wrapText="1"/>
      <protection locked="0"/>
    </xf>
    <xf numFmtId="0" fontId="3" fillId="0" borderId="1" xfId="3" applyFont="1" applyBorder="1" applyAlignment="1">
      <alignment horizontal="center" vertical="top" wrapText="1"/>
    </xf>
    <xf numFmtId="0" fontId="12" fillId="0" borderId="1" xfId="3" applyFont="1" applyBorder="1" applyAlignment="1">
      <alignment horizontal="left" vertical="center" wrapText="1"/>
    </xf>
    <xf numFmtId="49" fontId="16" fillId="0" borderId="1" xfId="37" applyNumberFormat="1" applyFont="1" applyBorder="1" applyAlignment="1">
      <alignment horizontal="justify" vertical="center" wrapText="1"/>
    </xf>
    <xf numFmtId="49" fontId="16" fillId="0" borderId="1" xfId="37" applyNumberFormat="1" applyFont="1" applyBorder="1" applyAlignment="1">
      <alignment horizontal="left" vertical="center" wrapText="1"/>
    </xf>
    <xf numFmtId="0" fontId="16" fillId="8" borderId="1" xfId="37" applyFont="1" applyFill="1" applyBorder="1" applyAlignment="1">
      <alignment horizontal="center" vertical="center"/>
    </xf>
    <xf numFmtId="49" fontId="16" fillId="8" borderId="1" xfId="37" applyNumberFormat="1" applyFont="1" applyFill="1" applyBorder="1" applyAlignment="1">
      <alignment horizontal="justify" vertical="center" wrapText="1"/>
    </xf>
    <xf numFmtId="44" fontId="4" fillId="0" borderId="1" xfId="1" applyFont="1" applyBorder="1" applyAlignment="1" applyProtection="1">
      <alignment horizontal="center" vertical="center" wrapText="1"/>
    </xf>
  </cellXfs>
  <cellStyles count="50">
    <cellStyle name="Currency_Sheet1" xfId="11" xr:uid="{4D794B71-55AE-441F-846B-578181AA125B}"/>
    <cellStyle name="Euro" xfId="12" xr:uid="{6A790996-0509-4218-A311-289640EBBF76}"/>
    <cellStyle name="Hipervínculo 2" xfId="7" xr:uid="{BD9A7D5E-5EBC-4100-934A-E3CDA039F244}"/>
    <cellStyle name="Millares 2" xfId="13" xr:uid="{92FA5DE3-DC04-43E6-9F2F-7180650526B9}"/>
    <cellStyle name="Millares 2 2" xfId="14" xr:uid="{EC710008-4B78-4C46-8616-1B62A12A6F12}"/>
    <cellStyle name="Millares 2 3" xfId="15" xr:uid="{E7155FDD-E5D6-4D20-BD6D-C93F23491034}"/>
    <cellStyle name="Millares 2 4" xfId="16" xr:uid="{2DBCA692-C784-47D6-A931-DDD252DEB634}"/>
    <cellStyle name="Millares 3" xfId="17" xr:uid="{C778AE13-78B1-466B-80A9-A9845A8E74BF}"/>
    <cellStyle name="Millares 4" xfId="18" xr:uid="{40CCA58B-6C6C-4654-9236-A7EAD2DE6EE4}"/>
    <cellStyle name="Millares 4 2" xfId="19" xr:uid="{11C51779-941C-4291-B6CD-57F423C6FE3B}"/>
    <cellStyle name="Millares 4 3" xfId="20" xr:uid="{55086C51-A0DF-48C3-8CD0-38C289E33F59}"/>
    <cellStyle name="Millares 4 4" xfId="21" xr:uid="{E604F21D-F7B9-4B6D-BB13-2A4205CA330D}"/>
    <cellStyle name="Millares 5" xfId="22" xr:uid="{58C64752-CE6A-45D0-9836-EB0732CB5073}"/>
    <cellStyle name="Millares 6" xfId="23" xr:uid="{75CAAB8F-FE94-48E1-AE37-69F2023FA524}"/>
    <cellStyle name="Millares 7" xfId="24" xr:uid="{CDA6EF1F-3DD7-4527-BA47-11182B18C7F3}"/>
    <cellStyle name="Moneda" xfId="1" builtinId="4"/>
    <cellStyle name="Normal" xfId="0" builtinId="0"/>
    <cellStyle name="Normal 10" xfId="25" xr:uid="{08F7028D-383C-48D9-B84C-CAD51AC612C5}"/>
    <cellStyle name="Normal 2" xfId="3" xr:uid="{F867620A-3D6D-4545-B2A3-5D73BE15109F}"/>
    <cellStyle name="Normal 2 2" xfId="4" xr:uid="{EE09EDDC-D3A9-4B47-8CD6-87A2492A579A}"/>
    <cellStyle name="Normal 2 2 2" xfId="10" xr:uid="{C4129509-35A4-4735-A5B7-CFAC26AFB3C9}"/>
    <cellStyle name="Normal 2 2 3" xfId="26" xr:uid="{C8217BD8-87D4-49F1-8699-E0E4965C24AF}"/>
    <cellStyle name="Normal 2 2 4" xfId="27" xr:uid="{7CC0705F-64DE-4F5C-AAD1-3D42C0468CAC}"/>
    <cellStyle name="Normal 2 3" xfId="28" xr:uid="{5EDCF375-40F6-4370-8529-C5E3C4474B04}"/>
    <cellStyle name="Normal 2 3 2" xfId="29" xr:uid="{C02BA720-0974-4B1A-B284-D6EE5E95CEED}"/>
    <cellStyle name="Normal 2 3 3" xfId="30" xr:uid="{D7F436A1-6E3A-4D25-9971-2A1D18535D19}"/>
    <cellStyle name="Normal 2 3 4" xfId="31" xr:uid="{CD56553D-3317-49C7-BE58-4FCF5C3498F5}"/>
    <cellStyle name="Normal 2 4" xfId="5" xr:uid="{9BEC6173-6B55-4FA3-AECE-C25A8232084E}"/>
    <cellStyle name="Normal 3" xfId="8" xr:uid="{E09D0741-AC3F-4356-9983-54C979E056D3}"/>
    <cellStyle name="Normal 3 2" xfId="33" xr:uid="{E0FACC16-5B5C-44EA-BA66-F955F793741A}"/>
    <cellStyle name="Normal 3 2 2" xfId="34" xr:uid="{C7BEFBCE-54F8-44B7-85B2-89849ACAF1BD}"/>
    <cellStyle name="Normal 3 2 3" xfId="35" xr:uid="{1F4F54AA-7375-4C24-888D-BD523A94D0F1}"/>
    <cellStyle name="Normal 3 2 4" xfId="36" xr:uid="{FECF2BFD-0382-49D1-816E-CB51412A663A}"/>
    <cellStyle name="Normal 3 3" xfId="49" xr:uid="{C01A0625-C789-4B3F-AFD6-CD7922EFC2EE}"/>
    <cellStyle name="Normal 3 4" xfId="32" xr:uid="{2D949E70-9905-4BEA-972B-039ECBB3D88A}"/>
    <cellStyle name="Normal 4" xfId="37" xr:uid="{D430BFD7-6005-4CD4-B50F-9C169BB2EB73}"/>
    <cellStyle name="Normal 4 2" xfId="38" xr:uid="{5449BA8C-1855-439A-A7E2-7657C19C5D99}"/>
    <cellStyle name="Normal 4 3" xfId="39" xr:uid="{96D67C79-57CF-45C6-9EA2-26C73F5E9D21}"/>
    <cellStyle name="Normal 4 4" xfId="40" xr:uid="{9F8A3553-CFEB-4878-A279-67DA675ED6E4}"/>
    <cellStyle name="Normal 5" xfId="41" xr:uid="{A1A5867D-1415-41D3-9F1B-5E4C37E1CF1D}"/>
    <cellStyle name="Normal 5 2" xfId="42" xr:uid="{CABD0706-12F7-40CC-B75D-68CE060C9008}"/>
    <cellStyle name="Normal 6" xfId="43" xr:uid="{E7DDF281-1C93-4C67-BD3A-87B52CBFFBB7}"/>
    <cellStyle name="Normal 7" xfId="44" xr:uid="{C8C2111D-D879-407A-B8DC-4111551A233F}"/>
    <cellStyle name="Porcentaje" xfId="2" builtinId="5"/>
    <cellStyle name="Porcentaje 2" xfId="6" xr:uid="{3D0A907F-D08E-4247-A11E-64DADC8AEE89}"/>
    <cellStyle name="Porcentaje 2 2" xfId="9" xr:uid="{74C05753-B934-4E94-9424-360B4458C316}"/>
    <cellStyle name="Porcentual 2" xfId="45" xr:uid="{0590318F-915F-4372-A4EC-2BCD84CDCBFD}"/>
    <cellStyle name="Porcentual 3" xfId="46" xr:uid="{A992672A-D00E-4AA1-B332-564AF74EC0DA}"/>
    <cellStyle name="Porcentual 4" xfId="47" xr:uid="{0546FE9A-7C06-44C0-B3CC-FA26E91DC311}"/>
    <cellStyle name="Porcentual 5" xfId="48" xr:uid="{FA385AE0-2FF4-4A0E-A542-50531B0FE546}"/>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0.0.10\Intercambio\000%20%20PLANIFICACION\2.%20POAs\POA%202023\POA%202023%20Mantenimiento%20de%20Equipos%20Lab.xlsx" TargetMode="External"/><Relationship Id="rId1" Type="http://schemas.openxmlformats.org/officeDocument/2006/relationships/externalLinkPath" Target="file:///\\10.0.0.10\Intercambio\000%20%20PLANIFICACION\2.%20POAs\POA%202023\POA%202023%20Mantenimiento%20de%20Equipos%20L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A 2023"/>
      <sheetName val="Hoja4"/>
    </sheetNames>
    <sheetDataSet>
      <sheetData sheetId="0">
        <row r="6">
          <cell r="O6"/>
          <cell r="P6"/>
          <cell r="Q6"/>
          <cell r="R6"/>
          <cell r="S6"/>
          <cell r="T6"/>
          <cell r="U6"/>
          <cell r="V6"/>
          <cell r="W6"/>
          <cell r="X6"/>
          <cell r="Y6"/>
        </row>
        <row r="7">
          <cell r="N7">
            <v>1</v>
          </cell>
          <cell r="O7"/>
          <cell r="P7"/>
          <cell r="Q7"/>
          <cell r="R7"/>
          <cell r="S7"/>
          <cell r="T7"/>
          <cell r="U7"/>
          <cell r="V7"/>
          <cell r="W7"/>
          <cell r="X7"/>
          <cell r="Y7"/>
        </row>
        <row r="8">
          <cell r="N8">
            <v>1</v>
          </cell>
          <cell r="O8"/>
          <cell r="P8"/>
          <cell r="Q8"/>
          <cell r="R8"/>
          <cell r="S8"/>
          <cell r="T8"/>
          <cell r="U8"/>
          <cell r="V8"/>
          <cell r="W8"/>
          <cell r="X8"/>
          <cell r="Y8"/>
        </row>
        <row r="9">
          <cell r="N9">
            <v>1</v>
          </cell>
          <cell r="O9"/>
          <cell r="P9"/>
          <cell r="Q9"/>
          <cell r="R9"/>
          <cell r="S9"/>
          <cell r="T9"/>
          <cell r="U9"/>
          <cell r="V9"/>
          <cell r="W9"/>
          <cell r="X9"/>
          <cell r="Y9"/>
        </row>
        <row r="10">
          <cell r="N10">
            <v>1</v>
          </cell>
          <cell r="O10"/>
          <cell r="P10"/>
          <cell r="Q10"/>
          <cell r="R10"/>
          <cell r="S10"/>
          <cell r="T10"/>
          <cell r="U10"/>
          <cell r="V10"/>
          <cell r="W10"/>
          <cell r="X10"/>
          <cell r="Y10"/>
        </row>
        <row r="11">
          <cell r="S11"/>
          <cell r="V11"/>
          <cell r="Y11"/>
        </row>
        <row r="12">
          <cell r="Q12"/>
          <cell r="R12"/>
          <cell r="S12"/>
          <cell r="T12"/>
          <cell r="W12"/>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3C4C-797A-441B-A551-CA1257F502E3}">
  <sheetPr>
    <pageSetUpPr fitToPage="1"/>
  </sheetPr>
  <dimension ref="A1:AA402"/>
  <sheetViews>
    <sheetView tabSelected="1" zoomScale="59" zoomScaleNormal="59" zoomScaleSheetLayoutView="48" workbookViewId="0">
      <pane xSplit="6" ySplit="6" topLeftCell="G58" activePane="bottomRight" state="frozen"/>
      <selection pane="topRight" activeCell="G1" sqref="G1"/>
      <selection pane="bottomLeft" activeCell="A7" sqref="A7"/>
      <selection pane="bottomRight" activeCell="C63" sqref="C63:C69"/>
    </sheetView>
  </sheetViews>
  <sheetFormatPr baseColWidth="10" defaultRowHeight="15.75" x14ac:dyDescent="0.25"/>
  <cols>
    <col min="1" max="1" width="6.375" style="44" customWidth="1"/>
    <col min="2" max="2" width="35.5" style="34" customWidth="1"/>
    <col min="3" max="3" width="30.25" style="34" customWidth="1"/>
    <col min="4" max="4" width="31.75" style="34" customWidth="1"/>
    <col min="5" max="5" width="31.375" style="34" customWidth="1"/>
    <col min="6" max="6" width="45.625" style="34" customWidth="1"/>
    <col min="7" max="7" width="19" style="34" customWidth="1"/>
    <col min="8" max="8" width="11" style="34"/>
    <col min="9" max="9" width="12.25" style="34" bestFit="1" customWidth="1"/>
    <col min="10" max="10" width="11" style="34"/>
    <col min="11" max="11" width="16.875" style="34" customWidth="1"/>
    <col min="12" max="12" width="20.375" style="34" customWidth="1"/>
    <col min="13" max="13" width="21.25" style="34" customWidth="1"/>
    <col min="14" max="25" width="11" style="44"/>
    <col min="26" max="16384" width="11" style="34"/>
  </cols>
  <sheetData>
    <row r="1" spans="1:25" ht="31.5" customHeight="1" x14ac:dyDescent="0.25">
      <c r="A1" s="177" t="s">
        <v>514</v>
      </c>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ht="31.5" customHeight="1" x14ac:dyDescent="0.25">
      <c r="A2" s="177" t="s">
        <v>0</v>
      </c>
      <c r="B2" s="177"/>
      <c r="C2" s="177"/>
      <c r="D2" s="177"/>
      <c r="E2" s="177"/>
      <c r="F2" s="177"/>
      <c r="G2" s="177"/>
      <c r="H2" s="177"/>
      <c r="I2" s="177"/>
      <c r="J2" s="177"/>
      <c r="K2" s="177"/>
      <c r="L2" s="177"/>
      <c r="M2" s="177"/>
      <c r="N2" s="177"/>
      <c r="O2" s="177"/>
      <c r="P2" s="177"/>
      <c r="Q2" s="177"/>
      <c r="R2" s="177"/>
      <c r="S2" s="177"/>
      <c r="T2" s="177"/>
      <c r="U2" s="177"/>
      <c r="V2" s="177"/>
      <c r="W2" s="177"/>
      <c r="X2" s="177"/>
      <c r="Y2" s="177"/>
    </row>
    <row r="3" spans="1:25" ht="31.5" customHeight="1" x14ac:dyDescent="0.25">
      <c r="A3" s="184" t="s">
        <v>1</v>
      </c>
      <c r="B3" s="184"/>
      <c r="C3" s="184"/>
      <c r="D3" s="184"/>
      <c r="E3" s="184"/>
      <c r="F3" s="184"/>
      <c r="G3" s="184"/>
      <c r="H3" s="184"/>
      <c r="I3" s="184"/>
      <c r="J3" s="184"/>
      <c r="K3" s="184"/>
      <c r="L3" s="184"/>
      <c r="M3" s="184"/>
      <c r="N3" s="184"/>
      <c r="O3" s="184"/>
      <c r="P3" s="184"/>
      <c r="Q3" s="184"/>
      <c r="R3" s="184"/>
      <c r="S3" s="184"/>
      <c r="T3" s="184"/>
      <c r="U3" s="184"/>
      <c r="V3" s="184"/>
      <c r="W3" s="184"/>
      <c r="X3" s="184"/>
      <c r="Y3" s="184"/>
    </row>
    <row r="4" spans="1:25" ht="15.75" customHeight="1" x14ac:dyDescent="0.25">
      <c r="A4" s="172" t="s">
        <v>2</v>
      </c>
      <c r="B4" s="172" t="s">
        <v>3</v>
      </c>
      <c r="C4" s="172" t="s">
        <v>4</v>
      </c>
      <c r="D4" s="172" t="s">
        <v>5</v>
      </c>
      <c r="E4" s="172" t="s">
        <v>6</v>
      </c>
      <c r="F4" s="173" t="s">
        <v>7</v>
      </c>
      <c r="G4" s="173" t="s">
        <v>8</v>
      </c>
      <c r="H4" s="172" t="s">
        <v>9</v>
      </c>
      <c r="I4" s="172" t="s">
        <v>10</v>
      </c>
      <c r="J4" s="173" t="s">
        <v>11</v>
      </c>
      <c r="K4" s="173" t="s">
        <v>12</v>
      </c>
      <c r="L4" s="173" t="s">
        <v>13</v>
      </c>
      <c r="M4" s="173" t="s">
        <v>14</v>
      </c>
      <c r="N4" s="172" t="s">
        <v>15</v>
      </c>
      <c r="O4" s="172"/>
      <c r="P4" s="172"/>
      <c r="Q4" s="172" t="s">
        <v>16</v>
      </c>
      <c r="R4" s="172"/>
      <c r="S4" s="172"/>
      <c r="T4" s="172" t="s">
        <v>17</v>
      </c>
      <c r="U4" s="172"/>
      <c r="V4" s="172"/>
      <c r="W4" s="172" t="s">
        <v>18</v>
      </c>
      <c r="X4" s="172"/>
      <c r="Y4" s="172"/>
    </row>
    <row r="5" spans="1:25" ht="16.5" customHeight="1" x14ac:dyDescent="0.25">
      <c r="A5" s="172"/>
      <c r="B5" s="172"/>
      <c r="C5" s="172"/>
      <c r="D5" s="172"/>
      <c r="E5" s="172"/>
      <c r="F5" s="173"/>
      <c r="G5" s="173"/>
      <c r="H5" s="172"/>
      <c r="I5" s="172"/>
      <c r="J5" s="173"/>
      <c r="K5" s="173"/>
      <c r="L5" s="173"/>
      <c r="M5" s="173"/>
      <c r="N5" s="172"/>
      <c r="O5" s="172"/>
      <c r="P5" s="172"/>
      <c r="Q5" s="172"/>
      <c r="R5" s="172"/>
      <c r="S5" s="172"/>
      <c r="T5" s="172"/>
      <c r="U5" s="172"/>
      <c r="V5" s="172"/>
      <c r="W5" s="172"/>
      <c r="X5" s="172"/>
      <c r="Y5" s="172"/>
    </row>
    <row r="6" spans="1:25" ht="19.5" customHeight="1" x14ac:dyDescent="0.25">
      <c r="A6" s="172"/>
      <c r="B6" s="172"/>
      <c r="C6" s="172"/>
      <c r="D6" s="172"/>
      <c r="E6" s="172"/>
      <c r="F6" s="173"/>
      <c r="G6" s="173"/>
      <c r="H6" s="172"/>
      <c r="I6" s="172" t="s">
        <v>19</v>
      </c>
      <c r="J6" s="173" t="s">
        <v>11</v>
      </c>
      <c r="K6" s="173"/>
      <c r="L6" s="173"/>
      <c r="M6" s="173"/>
      <c r="N6" s="35">
        <v>1</v>
      </c>
      <c r="O6" s="35">
        <v>2</v>
      </c>
      <c r="P6" s="35">
        <v>3</v>
      </c>
      <c r="Q6" s="35">
        <v>1</v>
      </c>
      <c r="R6" s="35">
        <v>2</v>
      </c>
      <c r="S6" s="35">
        <v>3</v>
      </c>
      <c r="T6" s="35">
        <v>1</v>
      </c>
      <c r="U6" s="35">
        <v>2</v>
      </c>
      <c r="V6" s="35">
        <v>3</v>
      </c>
      <c r="W6" s="35">
        <v>1</v>
      </c>
      <c r="X6" s="35">
        <v>2</v>
      </c>
      <c r="Y6" s="35">
        <v>3</v>
      </c>
    </row>
    <row r="7" spans="1:25" ht="75.75" customHeight="1" x14ac:dyDescent="0.25">
      <c r="A7" s="167">
        <v>1</v>
      </c>
      <c r="B7" s="168" t="s">
        <v>20</v>
      </c>
      <c r="C7" s="168" t="s">
        <v>58</v>
      </c>
      <c r="D7" s="168" t="s">
        <v>59</v>
      </c>
      <c r="E7" s="185" t="s">
        <v>21</v>
      </c>
      <c r="F7" s="166" t="s">
        <v>22</v>
      </c>
      <c r="G7" s="4" t="s">
        <v>23</v>
      </c>
      <c r="H7" s="1">
        <v>128</v>
      </c>
      <c r="I7" s="1">
        <f>SUM(N7:Y7)</f>
        <v>128</v>
      </c>
      <c r="J7" s="5">
        <f t="shared" ref="J7:J16" si="0">I7/H7</f>
        <v>1</v>
      </c>
      <c r="K7" s="168" t="s">
        <v>24</v>
      </c>
      <c r="L7" s="169">
        <v>750050</v>
      </c>
      <c r="M7" s="168" t="s">
        <v>25</v>
      </c>
      <c r="N7" s="21">
        <v>10</v>
      </c>
      <c r="O7" s="21">
        <v>10</v>
      </c>
      <c r="P7" s="21">
        <v>12</v>
      </c>
      <c r="Q7" s="21">
        <v>10</v>
      </c>
      <c r="R7" s="21">
        <v>10</v>
      </c>
      <c r="S7" s="21">
        <v>12</v>
      </c>
      <c r="T7" s="21">
        <v>10</v>
      </c>
      <c r="U7" s="21">
        <v>10</v>
      </c>
      <c r="V7" s="21">
        <v>12</v>
      </c>
      <c r="W7" s="21">
        <v>12</v>
      </c>
      <c r="X7" s="21">
        <v>10</v>
      </c>
      <c r="Y7" s="21">
        <v>10</v>
      </c>
    </row>
    <row r="8" spans="1:25" ht="37.5" x14ac:dyDescent="0.25">
      <c r="A8" s="167"/>
      <c r="B8" s="168"/>
      <c r="C8" s="168"/>
      <c r="D8" s="168"/>
      <c r="E8" s="185"/>
      <c r="F8" s="166"/>
      <c r="G8" s="4" t="s">
        <v>26</v>
      </c>
      <c r="H8" s="1">
        <v>298</v>
      </c>
      <c r="I8" s="1">
        <f>SUM(N8:Y8)</f>
        <v>298</v>
      </c>
      <c r="J8" s="5">
        <f t="shared" si="0"/>
        <v>1</v>
      </c>
      <c r="K8" s="168"/>
      <c r="L8" s="169"/>
      <c r="M8" s="168"/>
      <c r="N8" s="21">
        <v>24</v>
      </c>
      <c r="O8" s="21">
        <v>24</v>
      </c>
      <c r="P8" s="21">
        <v>25</v>
      </c>
      <c r="Q8" s="21">
        <v>25</v>
      </c>
      <c r="R8" s="21">
        <v>25</v>
      </c>
      <c r="S8" s="21">
        <v>25</v>
      </c>
      <c r="T8" s="21">
        <v>25</v>
      </c>
      <c r="U8" s="21">
        <v>25</v>
      </c>
      <c r="V8" s="21">
        <v>25</v>
      </c>
      <c r="W8" s="21">
        <v>25</v>
      </c>
      <c r="X8" s="21">
        <v>25</v>
      </c>
      <c r="Y8" s="21">
        <v>25</v>
      </c>
    </row>
    <row r="9" spans="1:25" ht="37.5" x14ac:dyDescent="0.25">
      <c r="A9" s="167"/>
      <c r="B9" s="168"/>
      <c r="C9" s="168"/>
      <c r="D9" s="168"/>
      <c r="E9" s="185"/>
      <c r="F9" s="166"/>
      <c r="G9" s="4" t="s">
        <v>27</v>
      </c>
      <c r="H9" s="1">
        <v>1058</v>
      </c>
      <c r="I9" s="1">
        <f>SUM(N9:Y9)</f>
        <v>1058</v>
      </c>
      <c r="J9" s="5">
        <f t="shared" si="0"/>
        <v>1</v>
      </c>
      <c r="K9" s="168"/>
      <c r="L9" s="169"/>
      <c r="M9" s="168"/>
      <c r="N9" s="21">
        <v>88</v>
      </c>
      <c r="O9" s="21">
        <v>88</v>
      </c>
      <c r="P9" s="21">
        <v>88</v>
      </c>
      <c r="Q9" s="21">
        <v>88</v>
      </c>
      <c r="R9" s="21">
        <v>88</v>
      </c>
      <c r="S9" s="21">
        <v>89</v>
      </c>
      <c r="T9" s="21">
        <v>88</v>
      </c>
      <c r="U9" s="21">
        <v>88</v>
      </c>
      <c r="V9" s="21">
        <v>89</v>
      </c>
      <c r="W9" s="21">
        <v>88</v>
      </c>
      <c r="X9" s="21">
        <v>88</v>
      </c>
      <c r="Y9" s="21">
        <v>88</v>
      </c>
    </row>
    <row r="10" spans="1:25" ht="195.75" customHeight="1" x14ac:dyDescent="0.25">
      <c r="A10" s="23">
        <v>2</v>
      </c>
      <c r="B10" s="168"/>
      <c r="C10" s="168"/>
      <c r="D10" s="168"/>
      <c r="E10" s="6" t="s">
        <v>28</v>
      </c>
      <c r="F10" s="7" t="s">
        <v>29</v>
      </c>
      <c r="G10" s="4" t="s">
        <v>30</v>
      </c>
      <c r="H10" s="8">
        <v>0.95</v>
      </c>
      <c r="I10" s="5">
        <f>AVERAGE(N10:Y10)</f>
        <v>0.94999999999999984</v>
      </c>
      <c r="J10" s="5">
        <f t="shared" si="0"/>
        <v>0.99999999999999989</v>
      </c>
      <c r="K10" s="168"/>
      <c r="L10" s="169"/>
      <c r="M10" s="168"/>
      <c r="N10" s="22">
        <v>0.95</v>
      </c>
      <c r="O10" s="22">
        <v>0.95</v>
      </c>
      <c r="P10" s="22">
        <v>0.95</v>
      </c>
      <c r="Q10" s="22">
        <v>0.95</v>
      </c>
      <c r="R10" s="22">
        <v>0.95</v>
      </c>
      <c r="S10" s="22">
        <v>0.95</v>
      </c>
      <c r="T10" s="22">
        <v>0.95</v>
      </c>
      <c r="U10" s="22">
        <v>0.95</v>
      </c>
      <c r="V10" s="22">
        <v>0.95</v>
      </c>
      <c r="W10" s="22">
        <v>0.95</v>
      </c>
      <c r="X10" s="22">
        <v>0.95</v>
      </c>
      <c r="Y10" s="22">
        <v>0.95</v>
      </c>
    </row>
    <row r="11" spans="1:25" ht="66" customHeight="1" x14ac:dyDescent="0.25">
      <c r="A11" s="23">
        <v>3</v>
      </c>
      <c r="B11" s="168"/>
      <c r="C11" s="168"/>
      <c r="D11" s="168"/>
      <c r="E11" s="2" t="s">
        <v>31</v>
      </c>
      <c r="F11" s="166" t="s">
        <v>32</v>
      </c>
      <c r="G11" s="4" t="s">
        <v>33</v>
      </c>
      <c r="H11" s="8">
        <v>0.95</v>
      </c>
      <c r="I11" s="5">
        <f>AVERAGE(N11:Y11)</f>
        <v>0.94999999999999984</v>
      </c>
      <c r="J11" s="5">
        <f t="shared" si="0"/>
        <v>0.99999999999999989</v>
      </c>
      <c r="K11" s="168"/>
      <c r="L11" s="169"/>
      <c r="M11" s="168"/>
      <c r="N11" s="22">
        <v>0.95</v>
      </c>
      <c r="O11" s="22">
        <v>0.95</v>
      </c>
      <c r="P11" s="22">
        <v>0.95</v>
      </c>
      <c r="Q11" s="22">
        <v>0.95</v>
      </c>
      <c r="R11" s="22">
        <v>0.95</v>
      </c>
      <c r="S11" s="22">
        <v>0.95</v>
      </c>
      <c r="T11" s="22">
        <v>0.95</v>
      </c>
      <c r="U11" s="22">
        <v>0.95</v>
      </c>
      <c r="V11" s="22">
        <v>0.95</v>
      </c>
      <c r="W11" s="22">
        <v>0.95</v>
      </c>
      <c r="X11" s="22">
        <v>0.95</v>
      </c>
      <c r="Y11" s="22">
        <v>0.95</v>
      </c>
    </row>
    <row r="12" spans="1:25" ht="66" customHeight="1" x14ac:dyDescent="0.25">
      <c r="A12" s="23">
        <v>4</v>
      </c>
      <c r="B12" s="168"/>
      <c r="C12" s="168"/>
      <c r="D12" s="168"/>
      <c r="E12" s="2" t="s">
        <v>34</v>
      </c>
      <c r="F12" s="166"/>
      <c r="G12" s="4" t="s">
        <v>35</v>
      </c>
      <c r="H12" s="8">
        <v>0.95</v>
      </c>
      <c r="I12" s="5">
        <f>AVERAGE(N12:Y12)</f>
        <v>0.94999999999999984</v>
      </c>
      <c r="J12" s="5">
        <f t="shared" si="0"/>
        <v>0.99999999999999989</v>
      </c>
      <c r="K12" s="168"/>
      <c r="L12" s="169"/>
      <c r="M12" s="168"/>
      <c r="N12" s="22">
        <v>0.95</v>
      </c>
      <c r="O12" s="22">
        <v>0.95</v>
      </c>
      <c r="P12" s="22">
        <v>0.95</v>
      </c>
      <c r="Q12" s="22">
        <v>0.95</v>
      </c>
      <c r="R12" s="22">
        <v>0.95</v>
      </c>
      <c r="S12" s="22">
        <v>0.95</v>
      </c>
      <c r="T12" s="22">
        <v>0.95</v>
      </c>
      <c r="U12" s="22">
        <v>0.95</v>
      </c>
      <c r="V12" s="22">
        <v>0.95</v>
      </c>
      <c r="W12" s="22">
        <v>0.95</v>
      </c>
      <c r="X12" s="22">
        <v>0.95</v>
      </c>
      <c r="Y12" s="22">
        <v>0.95</v>
      </c>
    </row>
    <row r="13" spans="1:25" ht="146.25" customHeight="1" x14ac:dyDescent="0.25">
      <c r="A13" s="23">
        <v>5</v>
      </c>
      <c r="B13" s="168"/>
      <c r="C13" s="168"/>
      <c r="D13" s="168"/>
      <c r="E13" s="2" t="s">
        <v>36</v>
      </c>
      <c r="F13" s="3" t="s">
        <v>37</v>
      </c>
      <c r="G13" s="4" t="s">
        <v>38</v>
      </c>
      <c r="H13" s="8">
        <v>0.98</v>
      </c>
      <c r="I13" s="5">
        <f>AVERAGE(N13:Y13)</f>
        <v>0.98000000000000032</v>
      </c>
      <c r="J13" s="5">
        <f t="shared" si="0"/>
        <v>1.0000000000000004</v>
      </c>
      <c r="K13" s="168"/>
      <c r="L13" s="169"/>
      <c r="M13" s="168"/>
      <c r="N13" s="22">
        <v>0.98</v>
      </c>
      <c r="O13" s="22">
        <v>0.98</v>
      </c>
      <c r="P13" s="22">
        <v>0.98</v>
      </c>
      <c r="Q13" s="22">
        <v>0.98</v>
      </c>
      <c r="R13" s="22">
        <v>0.98</v>
      </c>
      <c r="S13" s="22">
        <v>0.98</v>
      </c>
      <c r="T13" s="22">
        <v>0.98</v>
      </c>
      <c r="U13" s="22">
        <v>0.98</v>
      </c>
      <c r="V13" s="22">
        <v>0.98</v>
      </c>
      <c r="W13" s="22">
        <v>0.98</v>
      </c>
      <c r="X13" s="22">
        <v>0.98</v>
      </c>
      <c r="Y13" s="22">
        <v>0.98</v>
      </c>
    </row>
    <row r="14" spans="1:25" ht="114.75" customHeight="1" x14ac:dyDescent="0.25">
      <c r="A14" s="23">
        <v>6</v>
      </c>
      <c r="B14" s="168" t="s">
        <v>39</v>
      </c>
      <c r="C14" s="168" t="s">
        <v>40</v>
      </c>
      <c r="D14" s="168" t="s">
        <v>41</v>
      </c>
      <c r="E14" s="3" t="s">
        <v>42</v>
      </c>
      <c r="F14" s="4" t="s">
        <v>602</v>
      </c>
      <c r="G14" s="4" t="s">
        <v>43</v>
      </c>
      <c r="H14" s="1">
        <v>1</v>
      </c>
      <c r="I14" s="1">
        <f>SUM(N14:Y14)</f>
        <v>1</v>
      </c>
      <c r="J14" s="5">
        <f t="shared" si="0"/>
        <v>1</v>
      </c>
      <c r="K14" s="168" t="s">
        <v>44</v>
      </c>
      <c r="L14" s="169"/>
      <c r="M14" s="168"/>
      <c r="N14" s="23"/>
      <c r="O14" s="23"/>
      <c r="P14" s="24"/>
      <c r="Q14" s="23"/>
      <c r="R14" s="23"/>
      <c r="S14" s="24"/>
      <c r="T14" s="23"/>
      <c r="U14" s="23"/>
      <c r="V14" s="24"/>
      <c r="W14" s="21">
        <v>1</v>
      </c>
      <c r="X14" s="23"/>
      <c r="Y14" s="24"/>
    </row>
    <row r="15" spans="1:25" ht="114.75" customHeight="1" x14ac:dyDescent="0.25">
      <c r="A15" s="23">
        <v>7</v>
      </c>
      <c r="B15" s="168"/>
      <c r="C15" s="168"/>
      <c r="D15" s="168"/>
      <c r="E15" s="3" t="s">
        <v>45</v>
      </c>
      <c r="F15" s="4" t="s">
        <v>603</v>
      </c>
      <c r="G15" s="9" t="s">
        <v>46</v>
      </c>
      <c r="H15" s="8">
        <v>0.8</v>
      </c>
      <c r="I15" s="5">
        <f>AVERAGE(N15:Y15)</f>
        <v>0.8</v>
      </c>
      <c r="J15" s="5">
        <f t="shared" si="0"/>
        <v>1</v>
      </c>
      <c r="K15" s="168"/>
      <c r="L15" s="169"/>
      <c r="M15" s="168"/>
      <c r="N15" s="23"/>
      <c r="O15" s="23"/>
      <c r="P15" s="24"/>
      <c r="Q15" s="23"/>
      <c r="R15" s="23"/>
      <c r="S15" s="24"/>
      <c r="T15" s="23"/>
      <c r="U15" s="23"/>
      <c r="V15" s="24"/>
      <c r="W15" s="22">
        <v>0.8</v>
      </c>
      <c r="X15" s="23"/>
      <c r="Y15" s="24"/>
    </row>
    <row r="16" spans="1:25" ht="277.5" customHeight="1" x14ac:dyDescent="0.25">
      <c r="A16" s="23">
        <v>8</v>
      </c>
      <c r="B16" s="168"/>
      <c r="C16" s="168"/>
      <c r="D16" s="168"/>
      <c r="E16" s="3" t="s">
        <v>47</v>
      </c>
      <c r="F16" s="3" t="s">
        <v>48</v>
      </c>
      <c r="G16" s="1" t="s">
        <v>49</v>
      </c>
      <c r="H16" s="1">
        <v>3</v>
      </c>
      <c r="I16" s="1">
        <f>+R16+T16+W16</f>
        <v>3</v>
      </c>
      <c r="J16" s="5">
        <f t="shared" si="0"/>
        <v>1</v>
      </c>
      <c r="K16" s="4" t="s">
        <v>50</v>
      </c>
      <c r="L16" s="169"/>
      <c r="M16" s="168"/>
      <c r="N16" s="47"/>
      <c r="O16" s="23"/>
      <c r="P16" s="47"/>
      <c r="Q16" s="23"/>
      <c r="R16" s="21">
        <v>1</v>
      </c>
      <c r="S16" s="23"/>
      <c r="T16" s="21">
        <v>1</v>
      </c>
      <c r="U16" s="23"/>
      <c r="V16" s="47"/>
      <c r="W16" s="21">
        <v>1</v>
      </c>
      <c r="X16" s="23"/>
      <c r="Y16" s="47"/>
    </row>
    <row r="17" spans="1:25" ht="173.25" customHeight="1" x14ac:dyDescent="0.25">
      <c r="A17" s="48">
        <v>9</v>
      </c>
      <c r="B17" s="9" t="s">
        <v>39</v>
      </c>
      <c r="C17" s="9" t="s">
        <v>40</v>
      </c>
      <c r="D17" s="9" t="s">
        <v>51</v>
      </c>
      <c r="E17" s="3" t="s">
        <v>52</v>
      </c>
      <c r="F17" s="9" t="s">
        <v>53</v>
      </c>
      <c r="G17" s="9" t="s">
        <v>54</v>
      </c>
      <c r="H17" s="8">
        <v>0.2</v>
      </c>
      <c r="I17" s="8">
        <f>+S17+V17+Y17</f>
        <v>0.2</v>
      </c>
      <c r="J17" s="5">
        <f>+I17/H17</f>
        <v>1</v>
      </c>
      <c r="K17" s="9" t="s">
        <v>55</v>
      </c>
      <c r="L17" s="10">
        <v>0</v>
      </c>
      <c r="M17" s="9" t="s">
        <v>56</v>
      </c>
      <c r="N17" s="23"/>
      <c r="O17" s="23"/>
      <c r="P17" s="23"/>
      <c r="Q17" s="23"/>
      <c r="R17" s="23"/>
      <c r="S17" s="25">
        <v>0.05</v>
      </c>
      <c r="T17" s="23"/>
      <c r="U17" s="23"/>
      <c r="V17" s="25">
        <v>0.05</v>
      </c>
      <c r="W17" s="23"/>
      <c r="X17" s="23"/>
      <c r="Y17" s="25">
        <v>0.1</v>
      </c>
    </row>
    <row r="18" spans="1:25" ht="31.5" customHeight="1" x14ac:dyDescent="0.25">
      <c r="A18" s="171" t="s">
        <v>57</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row>
    <row r="19" spans="1:25" x14ac:dyDescent="0.25">
      <c r="A19" s="172" t="s">
        <v>2</v>
      </c>
      <c r="B19" s="172" t="s">
        <v>3</v>
      </c>
      <c r="C19" s="172" t="s">
        <v>4</v>
      </c>
      <c r="D19" s="172" t="s">
        <v>5</v>
      </c>
      <c r="E19" s="172" t="s">
        <v>6</v>
      </c>
      <c r="F19" s="173" t="s">
        <v>7</v>
      </c>
      <c r="G19" s="173" t="s">
        <v>8</v>
      </c>
      <c r="H19" s="172" t="s">
        <v>9</v>
      </c>
      <c r="I19" s="172" t="s">
        <v>10</v>
      </c>
      <c r="J19" s="173" t="s">
        <v>11</v>
      </c>
      <c r="K19" s="173" t="s">
        <v>12</v>
      </c>
      <c r="L19" s="172" t="s">
        <v>13</v>
      </c>
      <c r="M19" s="173" t="s">
        <v>14</v>
      </c>
      <c r="N19" s="172" t="s">
        <v>15</v>
      </c>
      <c r="O19" s="172"/>
      <c r="P19" s="172"/>
      <c r="Q19" s="172" t="s">
        <v>16</v>
      </c>
      <c r="R19" s="172"/>
      <c r="S19" s="172"/>
      <c r="T19" s="172" t="s">
        <v>17</v>
      </c>
      <c r="U19" s="172"/>
      <c r="V19" s="172"/>
      <c r="W19" s="172" t="s">
        <v>18</v>
      </c>
      <c r="X19" s="172"/>
      <c r="Y19" s="172"/>
    </row>
    <row r="20" spans="1:25" x14ac:dyDescent="0.25">
      <c r="A20" s="172"/>
      <c r="B20" s="172"/>
      <c r="C20" s="172"/>
      <c r="D20" s="172"/>
      <c r="E20" s="172"/>
      <c r="F20" s="173"/>
      <c r="G20" s="173"/>
      <c r="H20" s="172"/>
      <c r="I20" s="172"/>
      <c r="J20" s="173"/>
      <c r="K20" s="173"/>
      <c r="L20" s="172"/>
      <c r="M20" s="173"/>
      <c r="N20" s="172"/>
      <c r="O20" s="172"/>
      <c r="P20" s="172"/>
      <c r="Q20" s="172"/>
      <c r="R20" s="172"/>
      <c r="S20" s="172"/>
      <c r="T20" s="172"/>
      <c r="U20" s="172"/>
      <c r="V20" s="172"/>
      <c r="W20" s="172"/>
      <c r="X20" s="172"/>
      <c r="Y20" s="172"/>
    </row>
    <row r="21" spans="1:25" ht="41.25" customHeight="1" x14ac:dyDescent="0.25">
      <c r="A21" s="172"/>
      <c r="B21" s="172"/>
      <c r="C21" s="172"/>
      <c r="D21" s="172"/>
      <c r="E21" s="172"/>
      <c r="F21" s="173"/>
      <c r="G21" s="173"/>
      <c r="H21" s="172"/>
      <c r="I21" s="172" t="s">
        <v>19</v>
      </c>
      <c r="J21" s="173" t="s">
        <v>11</v>
      </c>
      <c r="K21" s="173"/>
      <c r="L21" s="172"/>
      <c r="M21" s="173"/>
      <c r="N21" s="35">
        <v>1</v>
      </c>
      <c r="O21" s="35">
        <v>2</v>
      </c>
      <c r="P21" s="35">
        <v>3</v>
      </c>
      <c r="Q21" s="35">
        <v>1</v>
      </c>
      <c r="R21" s="35">
        <v>2</v>
      </c>
      <c r="S21" s="35">
        <v>3</v>
      </c>
      <c r="T21" s="35">
        <v>1</v>
      </c>
      <c r="U21" s="35">
        <v>2</v>
      </c>
      <c r="V21" s="35">
        <v>3</v>
      </c>
      <c r="W21" s="35">
        <v>1</v>
      </c>
      <c r="X21" s="35">
        <v>2</v>
      </c>
      <c r="Y21" s="35">
        <v>3</v>
      </c>
    </row>
    <row r="22" spans="1:25" ht="37.5" x14ac:dyDescent="0.25">
      <c r="A22" s="167">
        <v>1</v>
      </c>
      <c r="B22" s="176" t="s">
        <v>20</v>
      </c>
      <c r="C22" s="176" t="s">
        <v>58</v>
      </c>
      <c r="D22" s="176" t="s">
        <v>59</v>
      </c>
      <c r="E22" s="186" t="s">
        <v>21</v>
      </c>
      <c r="F22" s="170" t="s">
        <v>22</v>
      </c>
      <c r="G22" s="13" t="s">
        <v>23</v>
      </c>
      <c r="H22" s="1">
        <v>64</v>
      </c>
      <c r="I22" s="1">
        <f>SUM(N22:Y22)</f>
        <v>64</v>
      </c>
      <c r="J22" s="5">
        <f t="shared" ref="J22:J29" si="1">I22/H22</f>
        <v>1</v>
      </c>
      <c r="K22" s="176" t="s">
        <v>24</v>
      </c>
      <c r="L22" s="169">
        <v>750050</v>
      </c>
      <c r="M22" s="168" t="s">
        <v>25</v>
      </c>
      <c r="N22" s="21">
        <v>5</v>
      </c>
      <c r="O22" s="21">
        <v>5</v>
      </c>
      <c r="P22" s="21">
        <v>6</v>
      </c>
      <c r="Q22" s="21">
        <v>5</v>
      </c>
      <c r="R22" s="21">
        <v>5</v>
      </c>
      <c r="S22" s="21">
        <v>6</v>
      </c>
      <c r="T22" s="21">
        <v>5</v>
      </c>
      <c r="U22" s="21">
        <v>5</v>
      </c>
      <c r="V22" s="21">
        <v>6</v>
      </c>
      <c r="W22" s="21">
        <v>5</v>
      </c>
      <c r="X22" s="21">
        <v>5</v>
      </c>
      <c r="Y22" s="21">
        <v>6</v>
      </c>
    </row>
    <row r="23" spans="1:25" ht="37.5" x14ac:dyDescent="0.25">
      <c r="A23" s="167"/>
      <c r="B23" s="176"/>
      <c r="C23" s="176"/>
      <c r="D23" s="176"/>
      <c r="E23" s="186"/>
      <c r="F23" s="170"/>
      <c r="G23" s="13" t="s">
        <v>26</v>
      </c>
      <c r="H23" s="1">
        <v>149</v>
      </c>
      <c r="I23" s="1">
        <f>SUM(N23:Y23)</f>
        <v>148</v>
      </c>
      <c r="J23" s="5">
        <f t="shared" si="1"/>
        <v>0.99328859060402686</v>
      </c>
      <c r="K23" s="176"/>
      <c r="L23" s="169"/>
      <c r="M23" s="168"/>
      <c r="N23" s="21">
        <v>12</v>
      </c>
      <c r="O23" s="21">
        <v>12</v>
      </c>
      <c r="P23" s="21">
        <v>12</v>
      </c>
      <c r="Q23" s="21">
        <v>12</v>
      </c>
      <c r="R23" s="21">
        <v>12</v>
      </c>
      <c r="S23" s="21">
        <v>14</v>
      </c>
      <c r="T23" s="21">
        <v>12</v>
      </c>
      <c r="U23" s="21">
        <v>12</v>
      </c>
      <c r="V23" s="21">
        <v>14</v>
      </c>
      <c r="W23" s="21">
        <v>12</v>
      </c>
      <c r="X23" s="21">
        <v>12</v>
      </c>
      <c r="Y23" s="21">
        <v>12</v>
      </c>
    </row>
    <row r="24" spans="1:25" ht="37.5" x14ac:dyDescent="0.25">
      <c r="A24" s="167"/>
      <c r="B24" s="176"/>
      <c r="C24" s="176"/>
      <c r="D24" s="176"/>
      <c r="E24" s="186"/>
      <c r="F24" s="170"/>
      <c r="G24" s="13" t="s">
        <v>27</v>
      </c>
      <c r="H24" s="1">
        <v>529</v>
      </c>
      <c r="I24" s="1">
        <f>SUM(N24:Y24)</f>
        <v>529</v>
      </c>
      <c r="J24" s="5">
        <f t="shared" si="1"/>
        <v>1</v>
      </c>
      <c r="K24" s="176"/>
      <c r="L24" s="169"/>
      <c r="M24" s="168"/>
      <c r="N24" s="21">
        <v>44</v>
      </c>
      <c r="O24" s="21">
        <v>44</v>
      </c>
      <c r="P24" s="21">
        <v>44</v>
      </c>
      <c r="Q24" s="21">
        <v>44</v>
      </c>
      <c r="R24" s="21">
        <v>44</v>
      </c>
      <c r="S24" s="21">
        <v>44</v>
      </c>
      <c r="T24" s="21">
        <v>44</v>
      </c>
      <c r="U24" s="21">
        <v>44</v>
      </c>
      <c r="V24" s="21">
        <v>45</v>
      </c>
      <c r="W24" s="21">
        <v>44</v>
      </c>
      <c r="X24" s="21">
        <v>44</v>
      </c>
      <c r="Y24" s="21">
        <v>44</v>
      </c>
    </row>
    <row r="25" spans="1:25" ht="150" x14ac:dyDescent="0.25">
      <c r="A25" s="23">
        <v>2</v>
      </c>
      <c r="B25" s="176"/>
      <c r="C25" s="176"/>
      <c r="D25" s="176"/>
      <c r="E25" s="14" t="s">
        <v>28</v>
      </c>
      <c r="F25" s="15" t="s">
        <v>29</v>
      </c>
      <c r="G25" s="13" t="s">
        <v>30</v>
      </c>
      <c r="H25" s="8">
        <v>0.95</v>
      </c>
      <c r="I25" s="5">
        <f>AVERAGE(N25:Y25)</f>
        <v>0.94999999999999984</v>
      </c>
      <c r="J25" s="5">
        <f t="shared" si="1"/>
        <v>0.99999999999999989</v>
      </c>
      <c r="K25" s="176"/>
      <c r="L25" s="169"/>
      <c r="M25" s="168"/>
      <c r="N25" s="25">
        <v>0.95</v>
      </c>
      <c r="O25" s="25">
        <v>0.95</v>
      </c>
      <c r="P25" s="25">
        <v>0.95</v>
      </c>
      <c r="Q25" s="25">
        <v>0.95</v>
      </c>
      <c r="R25" s="25">
        <v>0.95</v>
      </c>
      <c r="S25" s="25">
        <v>0.95</v>
      </c>
      <c r="T25" s="25">
        <v>0.95</v>
      </c>
      <c r="U25" s="25">
        <v>0.95</v>
      </c>
      <c r="V25" s="25">
        <v>0.95</v>
      </c>
      <c r="W25" s="25">
        <v>0.95</v>
      </c>
      <c r="X25" s="25">
        <v>0.95</v>
      </c>
      <c r="Y25" s="25">
        <v>0.95</v>
      </c>
    </row>
    <row r="26" spans="1:25" ht="37.5" x14ac:dyDescent="0.25">
      <c r="A26" s="23">
        <v>3</v>
      </c>
      <c r="B26" s="176"/>
      <c r="C26" s="176"/>
      <c r="D26" s="176"/>
      <c r="E26" s="12" t="s">
        <v>31</v>
      </c>
      <c r="F26" s="170" t="s">
        <v>32</v>
      </c>
      <c r="G26" s="13" t="s">
        <v>33</v>
      </c>
      <c r="H26" s="8">
        <v>0.95</v>
      </c>
      <c r="I26" s="5">
        <f>AVERAGE(N26:Y26)</f>
        <v>0.94999999999999984</v>
      </c>
      <c r="J26" s="5">
        <f t="shared" si="1"/>
        <v>0.99999999999999989</v>
      </c>
      <c r="K26" s="176"/>
      <c r="L26" s="169"/>
      <c r="M26" s="168"/>
      <c r="N26" s="25">
        <v>0.95</v>
      </c>
      <c r="O26" s="25">
        <v>0.95</v>
      </c>
      <c r="P26" s="25">
        <v>0.95</v>
      </c>
      <c r="Q26" s="25">
        <v>0.95</v>
      </c>
      <c r="R26" s="25">
        <v>0.95</v>
      </c>
      <c r="S26" s="25">
        <v>0.95</v>
      </c>
      <c r="T26" s="25">
        <v>0.95</v>
      </c>
      <c r="U26" s="25">
        <v>0.95</v>
      </c>
      <c r="V26" s="25">
        <v>0.95</v>
      </c>
      <c r="W26" s="25">
        <v>0.95</v>
      </c>
      <c r="X26" s="25">
        <v>0.95</v>
      </c>
      <c r="Y26" s="25">
        <v>0.95</v>
      </c>
    </row>
    <row r="27" spans="1:25" ht="37.5" x14ac:dyDescent="0.25">
      <c r="A27" s="23">
        <v>4</v>
      </c>
      <c r="B27" s="176"/>
      <c r="C27" s="176"/>
      <c r="D27" s="176"/>
      <c r="E27" s="12" t="s">
        <v>34</v>
      </c>
      <c r="F27" s="170"/>
      <c r="G27" s="13" t="s">
        <v>35</v>
      </c>
      <c r="H27" s="8">
        <v>0.95</v>
      </c>
      <c r="I27" s="5">
        <f>AVERAGE(N27:Y27)</f>
        <v>0.94999999999999984</v>
      </c>
      <c r="J27" s="5">
        <f t="shared" si="1"/>
        <v>0.99999999999999989</v>
      </c>
      <c r="K27" s="176"/>
      <c r="L27" s="169"/>
      <c r="M27" s="168"/>
      <c r="N27" s="25">
        <v>0.95</v>
      </c>
      <c r="O27" s="25">
        <v>0.95</v>
      </c>
      <c r="P27" s="25">
        <v>0.95</v>
      </c>
      <c r="Q27" s="25">
        <v>0.95</v>
      </c>
      <c r="R27" s="25">
        <v>0.95</v>
      </c>
      <c r="S27" s="25">
        <v>0.95</v>
      </c>
      <c r="T27" s="25">
        <v>0.95</v>
      </c>
      <c r="U27" s="25">
        <v>0.95</v>
      </c>
      <c r="V27" s="25">
        <v>0.95</v>
      </c>
      <c r="W27" s="25">
        <v>0.95</v>
      </c>
      <c r="X27" s="25">
        <v>0.95</v>
      </c>
      <c r="Y27" s="25">
        <v>0.95</v>
      </c>
    </row>
    <row r="28" spans="1:25" ht="204.75" customHeight="1" x14ac:dyDescent="0.25">
      <c r="A28" s="23">
        <v>5</v>
      </c>
      <c r="B28" s="176"/>
      <c r="C28" s="176"/>
      <c r="D28" s="176"/>
      <c r="E28" s="12" t="s">
        <v>36</v>
      </c>
      <c r="F28" s="13" t="s">
        <v>37</v>
      </c>
      <c r="G28" s="13" t="s">
        <v>38</v>
      </c>
      <c r="H28" s="8">
        <v>0.98</v>
      </c>
      <c r="I28" s="5">
        <f>AVERAGE(N28:Y28)</f>
        <v>0.98000000000000032</v>
      </c>
      <c r="J28" s="5">
        <f t="shared" si="1"/>
        <v>1.0000000000000004</v>
      </c>
      <c r="K28" s="176"/>
      <c r="L28" s="169"/>
      <c r="M28" s="168"/>
      <c r="N28" s="25">
        <v>0.98</v>
      </c>
      <c r="O28" s="25">
        <v>0.98</v>
      </c>
      <c r="P28" s="25">
        <v>0.98</v>
      </c>
      <c r="Q28" s="25">
        <v>0.98</v>
      </c>
      <c r="R28" s="25">
        <v>0.98</v>
      </c>
      <c r="S28" s="25">
        <v>0.98</v>
      </c>
      <c r="T28" s="25">
        <v>0.98</v>
      </c>
      <c r="U28" s="25">
        <v>0.98</v>
      </c>
      <c r="V28" s="25">
        <v>0.98</v>
      </c>
      <c r="W28" s="25">
        <v>0.98</v>
      </c>
      <c r="X28" s="25">
        <v>0.98</v>
      </c>
      <c r="Y28" s="25">
        <v>0.98</v>
      </c>
    </row>
    <row r="29" spans="1:25" ht="246.75" customHeight="1" x14ac:dyDescent="0.25">
      <c r="A29" s="23">
        <v>8</v>
      </c>
      <c r="B29" s="11"/>
      <c r="C29" s="11"/>
      <c r="D29" s="11"/>
      <c r="E29" s="13" t="s">
        <v>47</v>
      </c>
      <c r="F29" s="15" t="s">
        <v>48</v>
      </c>
      <c r="G29" s="3" t="s">
        <v>60</v>
      </c>
      <c r="H29" s="1">
        <v>2</v>
      </c>
      <c r="I29" s="1">
        <f>+Q29+R29+S29+T29+W29</f>
        <v>2</v>
      </c>
      <c r="J29" s="5">
        <f t="shared" si="1"/>
        <v>1</v>
      </c>
      <c r="K29" s="17" t="s">
        <v>50</v>
      </c>
      <c r="L29" s="169"/>
      <c r="M29" s="168"/>
      <c r="N29" s="47"/>
      <c r="O29" s="23"/>
      <c r="P29" s="47"/>
      <c r="Q29" s="23"/>
      <c r="R29" s="23"/>
      <c r="S29" s="23"/>
      <c r="T29" s="21">
        <v>1</v>
      </c>
      <c r="U29" s="23"/>
      <c r="V29" s="47"/>
      <c r="W29" s="21">
        <v>1</v>
      </c>
      <c r="X29" s="23"/>
      <c r="Y29" s="47"/>
    </row>
    <row r="30" spans="1:25" ht="204.75" customHeight="1" x14ac:dyDescent="0.25">
      <c r="A30" s="23">
        <v>9</v>
      </c>
      <c r="B30" s="18" t="s">
        <v>39</v>
      </c>
      <c r="C30" s="18" t="s">
        <v>40</v>
      </c>
      <c r="D30" s="18" t="s">
        <v>51</v>
      </c>
      <c r="E30" s="13" t="s">
        <v>52</v>
      </c>
      <c r="F30" s="18" t="s">
        <v>53</v>
      </c>
      <c r="G30" s="13" t="s">
        <v>54</v>
      </c>
      <c r="H30" s="8">
        <v>0.2</v>
      </c>
      <c r="I30" s="8">
        <f>+S30+V30+Y30</f>
        <v>0.2</v>
      </c>
      <c r="J30" s="5">
        <f>+I30/H30</f>
        <v>1</v>
      </c>
      <c r="K30" s="18" t="s">
        <v>55</v>
      </c>
      <c r="L30" s="169"/>
      <c r="M30" s="168"/>
      <c r="N30" s="23"/>
      <c r="O30" s="23"/>
      <c r="P30" s="23"/>
      <c r="Q30" s="23"/>
      <c r="R30" s="37"/>
      <c r="S30" s="25">
        <v>0.05</v>
      </c>
      <c r="T30" s="23"/>
      <c r="U30" s="23"/>
      <c r="V30" s="25">
        <v>0.05</v>
      </c>
      <c r="W30" s="23"/>
      <c r="X30" s="23"/>
      <c r="Y30" s="25">
        <v>0.1</v>
      </c>
    </row>
    <row r="31" spans="1:25" ht="26.25" customHeight="1" x14ac:dyDescent="0.25">
      <c r="A31" s="171" t="s">
        <v>65</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row>
    <row r="32" spans="1:25" x14ac:dyDescent="0.25">
      <c r="A32" s="172" t="s">
        <v>2</v>
      </c>
      <c r="B32" s="172" t="s">
        <v>3</v>
      </c>
      <c r="C32" s="172" t="s">
        <v>4</v>
      </c>
      <c r="D32" s="172" t="s">
        <v>5</v>
      </c>
      <c r="E32" s="172" t="s">
        <v>6</v>
      </c>
      <c r="F32" s="173" t="s">
        <v>7</v>
      </c>
      <c r="G32" s="173" t="s">
        <v>8</v>
      </c>
      <c r="H32" s="172" t="s">
        <v>9</v>
      </c>
      <c r="I32" s="172" t="s">
        <v>10</v>
      </c>
      <c r="J32" s="173" t="s">
        <v>11</v>
      </c>
      <c r="K32" s="173" t="s">
        <v>12</v>
      </c>
      <c r="L32" s="172" t="s">
        <v>13</v>
      </c>
      <c r="M32" s="173" t="s">
        <v>14</v>
      </c>
      <c r="N32" s="172" t="s">
        <v>15</v>
      </c>
      <c r="O32" s="172"/>
      <c r="P32" s="172"/>
      <c r="Q32" s="172" t="s">
        <v>16</v>
      </c>
      <c r="R32" s="172"/>
      <c r="S32" s="172"/>
      <c r="T32" s="172" t="s">
        <v>17</v>
      </c>
      <c r="U32" s="172"/>
      <c r="V32" s="172"/>
      <c r="W32" s="172" t="s">
        <v>18</v>
      </c>
      <c r="X32" s="172"/>
      <c r="Y32" s="172"/>
    </row>
    <row r="33" spans="1:25" x14ac:dyDescent="0.25">
      <c r="A33" s="172"/>
      <c r="B33" s="172"/>
      <c r="C33" s="172"/>
      <c r="D33" s="172"/>
      <c r="E33" s="172"/>
      <c r="F33" s="173"/>
      <c r="G33" s="173"/>
      <c r="H33" s="172"/>
      <c r="I33" s="172"/>
      <c r="J33" s="173"/>
      <c r="K33" s="173"/>
      <c r="L33" s="172"/>
      <c r="M33" s="173"/>
      <c r="N33" s="172"/>
      <c r="O33" s="172"/>
      <c r="P33" s="172"/>
      <c r="Q33" s="172"/>
      <c r="R33" s="172"/>
      <c r="S33" s="172"/>
      <c r="T33" s="172"/>
      <c r="U33" s="172"/>
      <c r="V33" s="172"/>
      <c r="W33" s="172"/>
      <c r="X33" s="172"/>
      <c r="Y33" s="172"/>
    </row>
    <row r="34" spans="1:25" ht="18.75" x14ac:dyDescent="0.25">
      <c r="A34" s="172"/>
      <c r="B34" s="172"/>
      <c r="C34" s="172"/>
      <c r="D34" s="172"/>
      <c r="E34" s="172"/>
      <c r="F34" s="173"/>
      <c r="G34" s="173"/>
      <c r="H34" s="172"/>
      <c r="I34" s="172" t="s">
        <v>19</v>
      </c>
      <c r="J34" s="173" t="s">
        <v>11</v>
      </c>
      <c r="K34" s="173"/>
      <c r="L34" s="172"/>
      <c r="M34" s="173"/>
      <c r="N34" s="35">
        <v>1</v>
      </c>
      <c r="O34" s="35">
        <v>2</v>
      </c>
      <c r="P34" s="35">
        <v>3</v>
      </c>
      <c r="Q34" s="35">
        <v>1</v>
      </c>
      <c r="R34" s="35">
        <v>2</v>
      </c>
      <c r="S34" s="35">
        <v>3</v>
      </c>
      <c r="T34" s="35">
        <v>1</v>
      </c>
      <c r="U34" s="35">
        <v>2</v>
      </c>
      <c r="V34" s="35">
        <v>3</v>
      </c>
      <c r="W34" s="35">
        <v>1</v>
      </c>
      <c r="X34" s="35">
        <v>2</v>
      </c>
      <c r="Y34" s="35">
        <v>3</v>
      </c>
    </row>
    <row r="35" spans="1:25" ht="75.75" customHeight="1" x14ac:dyDescent="0.25">
      <c r="A35" s="187">
        <v>1</v>
      </c>
      <c r="B35" s="176" t="s">
        <v>20</v>
      </c>
      <c r="C35" s="176" t="s">
        <v>58</v>
      </c>
      <c r="D35" s="176" t="s">
        <v>59</v>
      </c>
      <c r="E35" s="186" t="s">
        <v>21</v>
      </c>
      <c r="F35" s="170" t="s">
        <v>22</v>
      </c>
      <c r="G35" s="17" t="s">
        <v>23</v>
      </c>
      <c r="H35" s="11">
        <v>128</v>
      </c>
      <c r="I35" s="11">
        <f>SUM(N35:Y35)</f>
        <v>128</v>
      </c>
      <c r="J35" s="19">
        <f t="shared" ref="J35:J41" si="2">I35/H35</f>
        <v>1</v>
      </c>
      <c r="K35" s="176" t="s">
        <v>24</v>
      </c>
      <c r="L35" s="169"/>
      <c r="M35" s="168" t="s">
        <v>25</v>
      </c>
      <c r="N35" s="21">
        <v>10</v>
      </c>
      <c r="O35" s="21">
        <v>10</v>
      </c>
      <c r="P35" s="21">
        <v>12</v>
      </c>
      <c r="Q35" s="21">
        <v>10</v>
      </c>
      <c r="R35" s="21">
        <v>10</v>
      </c>
      <c r="S35" s="21">
        <v>12</v>
      </c>
      <c r="T35" s="21">
        <v>10</v>
      </c>
      <c r="U35" s="21">
        <v>10</v>
      </c>
      <c r="V35" s="21">
        <v>12</v>
      </c>
      <c r="W35" s="21">
        <v>12</v>
      </c>
      <c r="X35" s="21">
        <v>10</v>
      </c>
      <c r="Y35" s="21">
        <v>10</v>
      </c>
    </row>
    <row r="36" spans="1:25" ht="37.5" x14ac:dyDescent="0.25">
      <c r="A36" s="187"/>
      <c r="B36" s="176"/>
      <c r="C36" s="176"/>
      <c r="D36" s="176"/>
      <c r="E36" s="186"/>
      <c r="F36" s="170"/>
      <c r="G36" s="17" t="s">
        <v>26</v>
      </c>
      <c r="H36" s="11">
        <v>298</v>
      </c>
      <c r="I36" s="11">
        <f>SUM(N36:Y36)</f>
        <v>298</v>
      </c>
      <c r="J36" s="19">
        <f t="shared" si="2"/>
        <v>1</v>
      </c>
      <c r="K36" s="176"/>
      <c r="L36" s="169"/>
      <c r="M36" s="168"/>
      <c r="N36" s="21">
        <v>24</v>
      </c>
      <c r="O36" s="21">
        <v>24</v>
      </c>
      <c r="P36" s="21">
        <v>25</v>
      </c>
      <c r="Q36" s="21">
        <v>25</v>
      </c>
      <c r="R36" s="21">
        <v>25</v>
      </c>
      <c r="S36" s="21">
        <v>25</v>
      </c>
      <c r="T36" s="21">
        <v>25</v>
      </c>
      <c r="U36" s="21">
        <v>25</v>
      </c>
      <c r="V36" s="21">
        <v>25</v>
      </c>
      <c r="W36" s="21">
        <v>25</v>
      </c>
      <c r="X36" s="21">
        <v>25</v>
      </c>
      <c r="Y36" s="21">
        <v>25</v>
      </c>
    </row>
    <row r="37" spans="1:25" ht="37.5" x14ac:dyDescent="0.25">
      <c r="A37" s="187"/>
      <c r="B37" s="176"/>
      <c r="C37" s="176"/>
      <c r="D37" s="176"/>
      <c r="E37" s="186"/>
      <c r="F37" s="170"/>
      <c r="G37" s="17" t="s">
        <v>27</v>
      </c>
      <c r="H37" s="11">
        <v>1058</v>
      </c>
      <c r="I37" s="11">
        <f>SUM(N37:Y37)</f>
        <v>1058</v>
      </c>
      <c r="J37" s="19">
        <f t="shared" si="2"/>
        <v>1</v>
      </c>
      <c r="K37" s="176"/>
      <c r="L37" s="169"/>
      <c r="M37" s="168"/>
      <c r="N37" s="21">
        <v>88</v>
      </c>
      <c r="O37" s="21">
        <v>88</v>
      </c>
      <c r="P37" s="21">
        <v>88</v>
      </c>
      <c r="Q37" s="21">
        <v>88</v>
      </c>
      <c r="R37" s="21">
        <v>88</v>
      </c>
      <c r="S37" s="21">
        <v>89</v>
      </c>
      <c r="T37" s="21">
        <v>88</v>
      </c>
      <c r="U37" s="21">
        <v>88</v>
      </c>
      <c r="V37" s="21">
        <v>89</v>
      </c>
      <c r="W37" s="21">
        <v>88</v>
      </c>
      <c r="X37" s="21">
        <v>88</v>
      </c>
      <c r="Y37" s="21">
        <v>88</v>
      </c>
    </row>
    <row r="38" spans="1:25" ht="202.5" customHeight="1" x14ac:dyDescent="0.25">
      <c r="A38" s="39">
        <v>2</v>
      </c>
      <c r="B38" s="176"/>
      <c r="C38" s="176"/>
      <c r="D38" s="176"/>
      <c r="E38" s="14" t="s">
        <v>28</v>
      </c>
      <c r="F38" s="15" t="s">
        <v>29</v>
      </c>
      <c r="G38" s="17" t="s">
        <v>30</v>
      </c>
      <c r="H38" s="8">
        <v>0.95</v>
      </c>
      <c r="I38" s="5">
        <f>AVERAGE(N38:Y38)</f>
        <v>0.94999999999999984</v>
      </c>
      <c r="J38" s="5">
        <f t="shared" si="2"/>
        <v>0.99999999999999989</v>
      </c>
      <c r="K38" s="176"/>
      <c r="L38" s="169"/>
      <c r="M38" s="168"/>
      <c r="N38" s="22">
        <v>0.95</v>
      </c>
      <c r="O38" s="22">
        <v>0.95</v>
      </c>
      <c r="P38" s="22">
        <v>0.95</v>
      </c>
      <c r="Q38" s="22">
        <v>0.95</v>
      </c>
      <c r="R38" s="22">
        <v>0.95</v>
      </c>
      <c r="S38" s="22">
        <v>0.95</v>
      </c>
      <c r="T38" s="22">
        <v>0.95</v>
      </c>
      <c r="U38" s="22">
        <v>0.95</v>
      </c>
      <c r="V38" s="22">
        <v>0.95</v>
      </c>
      <c r="W38" s="22">
        <v>0.95</v>
      </c>
      <c r="X38" s="22">
        <v>0.95</v>
      </c>
      <c r="Y38" s="22">
        <v>0.95</v>
      </c>
    </row>
    <row r="39" spans="1:25" ht="37.5" x14ac:dyDescent="0.25">
      <c r="A39" s="39">
        <v>3</v>
      </c>
      <c r="B39" s="176"/>
      <c r="C39" s="176"/>
      <c r="D39" s="176"/>
      <c r="E39" s="12" t="s">
        <v>31</v>
      </c>
      <c r="F39" s="170" t="s">
        <v>32</v>
      </c>
      <c r="G39" s="17" t="s">
        <v>33</v>
      </c>
      <c r="H39" s="8">
        <v>0.95</v>
      </c>
      <c r="I39" s="5">
        <f>AVERAGE(N39:Y39)</f>
        <v>0.94999999999999984</v>
      </c>
      <c r="J39" s="5">
        <f t="shared" si="2"/>
        <v>0.99999999999999989</v>
      </c>
      <c r="K39" s="176"/>
      <c r="L39" s="169"/>
      <c r="M39" s="168"/>
      <c r="N39" s="22">
        <v>0.95</v>
      </c>
      <c r="O39" s="22">
        <v>0.95</v>
      </c>
      <c r="P39" s="22">
        <v>0.95</v>
      </c>
      <c r="Q39" s="22">
        <v>0.95</v>
      </c>
      <c r="R39" s="22">
        <v>0.95</v>
      </c>
      <c r="S39" s="22">
        <v>0.95</v>
      </c>
      <c r="T39" s="22">
        <v>0.95</v>
      </c>
      <c r="U39" s="22">
        <v>0.95</v>
      </c>
      <c r="V39" s="22">
        <v>0.95</v>
      </c>
      <c r="W39" s="22">
        <v>0.95</v>
      </c>
      <c r="X39" s="22">
        <v>0.95</v>
      </c>
      <c r="Y39" s="22">
        <v>0.95</v>
      </c>
    </row>
    <row r="40" spans="1:25" ht="37.5" x14ac:dyDescent="0.25">
      <c r="A40" s="39">
        <v>4</v>
      </c>
      <c r="B40" s="176"/>
      <c r="C40" s="176"/>
      <c r="D40" s="176"/>
      <c r="E40" s="12" t="s">
        <v>34</v>
      </c>
      <c r="F40" s="170"/>
      <c r="G40" s="17" t="s">
        <v>35</v>
      </c>
      <c r="H40" s="8">
        <v>0.95</v>
      </c>
      <c r="I40" s="5">
        <f>AVERAGE(N40:Y40)</f>
        <v>0.94999999999999984</v>
      </c>
      <c r="J40" s="5">
        <f t="shared" si="2"/>
        <v>0.99999999999999989</v>
      </c>
      <c r="K40" s="176"/>
      <c r="L40" s="169"/>
      <c r="M40" s="168"/>
      <c r="N40" s="22">
        <v>0.95</v>
      </c>
      <c r="O40" s="22">
        <v>0.95</v>
      </c>
      <c r="P40" s="22">
        <v>0.95</v>
      </c>
      <c r="Q40" s="22">
        <v>0.95</v>
      </c>
      <c r="R40" s="22">
        <v>0.95</v>
      </c>
      <c r="S40" s="22">
        <v>0.95</v>
      </c>
      <c r="T40" s="22">
        <v>0.95</v>
      </c>
      <c r="U40" s="22">
        <v>0.95</v>
      </c>
      <c r="V40" s="22">
        <v>0.95</v>
      </c>
      <c r="W40" s="22">
        <v>0.95</v>
      </c>
      <c r="X40" s="22">
        <v>0.95</v>
      </c>
      <c r="Y40" s="22">
        <v>0.95</v>
      </c>
    </row>
    <row r="41" spans="1:25" ht="141" customHeight="1" x14ac:dyDescent="0.25">
      <c r="A41" s="39">
        <v>5</v>
      </c>
      <c r="B41" s="176"/>
      <c r="C41" s="176"/>
      <c r="D41" s="176"/>
      <c r="E41" s="12" t="s">
        <v>36</v>
      </c>
      <c r="F41" s="13" t="s">
        <v>37</v>
      </c>
      <c r="G41" s="17" t="s">
        <v>38</v>
      </c>
      <c r="H41" s="8">
        <v>0.98</v>
      </c>
      <c r="I41" s="5">
        <f>AVERAGE(N41:Y41)</f>
        <v>0.98000000000000032</v>
      </c>
      <c r="J41" s="5">
        <f t="shared" si="2"/>
        <v>1.0000000000000004</v>
      </c>
      <c r="K41" s="176"/>
      <c r="L41" s="169"/>
      <c r="M41" s="168"/>
      <c r="N41" s="22">
        <v>0.98</v>
      </c>
      <c r="O41" s="22">
        <v>0.98</v>
      </c>
      <c r="P41" s="22">
        <v>0.98</v>
      </c>
      <c r="Q41" s="22">
        <v>0.98</v>
      </c>
      <c r="R41" s="22">
        <v>0.98</v>
      </c>
      <c r="S41" s="22">
        <v>0.98</v>
      </c>
      <c r="T41" s="22">
        <v>0.98</v>
      </c>
      <c r="U41" s="22">
        <v>0.98</v>
      </c>
      <c r="V41" s="22">
        <v>0.98</v>
      </c>
      <c r="W41" s="22">
        <v>0.98</v>
      </c>
      <c r="X41" s="22">
        <v>0.98</v>
      </c>
      <c r="Y41" s="22">
        <v>0.98</v>
      </c>
    </row>
    <row r="42" spans="1:25" ht="114.75" customHeight="1" x14ac:dyDescent="0.25">
      <c r="A42" s="39">
        <v>6</v>
      </c>
      <c r="B42" s="17" t="s">
        <v>39</v>
      </c>
      <c r="C42" s="17" t="s">
        <v>40</v>
      </c>
      <c r="D42" s="17" t="s">
        <v>41</v>
      </c>
      <c r="E42" s="13" t="s">
        <v>47</v>
      </c>
      <c r="F42" s="13" t="s">
        <v>48</v>
      </c>
      <c r="G42" s="11" t="s">
        <v>49</v>
      </c>
      <c r="H42" s="1">
        <v>2</v>
      </c>
      <c r="I42" s="1">
        <f>+Q42+R42+S42+T42+W42</f>
        <v>2</v>
      </c>
      <c r="J42" s="5">
        <f>I42/H42</f>
        <v>1</v>
      </c>
      <c r="K42" s="17" t="s">
        <v>50</v>
      </c>
      <c r="L42" s="169"/>
      <c r="M42" s="168"/>
      <c r="N42" s="47"/>
      <c r="O42" s="23"/>
      <c r="P42" s="47"/>
      <c r="Q42" s="23"/>
      <c r="R42" s="23"/>
      <c r="S42" s="23"/>
      <c r="T42" s="21">
        <v>1</v>
      </c>
      <c r="U42" s="23"/>
      <c r="V42" s="47"/>
      <c r="W42" s="21">
        <v>1</v>
      </c>
      <c r="X42" s="23"/>
      <c r="Y42" s="47"/>
    </row>
    <row r="43" spans="1:25" ht="237.75" customHeight="1" x14ac:dyDescent="0.25">
      <c r="A43" s="40">
        <v>9</v>
      </c>
      <c r="B43" s="18" t="s">
        <v>39</v>
      </c>
      <c r="C43" s="18" t="s">
        <v>40</v>
      </c>
      <c r="D43" s="18" t="s">
        <v>51</v>
      </c>
      <c r="E43" s="13" t="s">
        <v>52</v>
      </c>
      <c r="F43" s="18" t="s">
        <v>63</v>
      </c>
      <c r="G43" s="18" t="s">
        <v>54</v>
      </c>
      <c r="H43" s="8">
        <v>0.2</v>
      </c>
      <c r="I43" s="8">
        <f>+S43+V43+Y43</f>
        <v>0.2</v>
      </c>
      <c r="J43" s="5">
        <f>+I43/H43</f>
        <v>1</v>
      </c>
      <c r="K43" s="18" t="s">
        <v>55</v>
      </c>
      <c r="L43" s="169"/>
      <c r="M43" s="168"/>
      <c r="N43" s="23"/>
      <c r="O43" s="23"/>
      <c r="P43" s="23"/>
      <c r="Q43" s="23"/>
      <c r="R43" s="23"/>
      <c r="S43" s="25">
        <v>0.05</v>
      </c>
      <c r="T43" s="23"/>
      <c r="U43" s="23"/>
      <c r="V43" s="25">
        <v>0.05</v>
      </c>
      <c r="W43" s="23"/>
      <c r="X43" s="23"/>
      <c r="Y43" s="25">
        <v>0.1</v>
      </c>
    </row>
    <row r="44" spans="1:25" ht="20.25" x14ac:dyDescent="0.25">
      <c r="A44" s="171" t="s">
        <v>66</v>
      </c>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row>
    <row r="45" spans="1:25" x14ac:dyDescent="0.25">
      <c r="A45" s="172" t="s">
        <v>2</v>
      </c>
      <c r="B45" s="172" t="s">
        <v>3</v>
      </c>
      <c r="C45" s="172" t="s">
        <v>4</v>
      </c>
      <c r="D45" s="172" t="s">
        <v>5</v>
      </c>
      <c r="E45" s="172" t="s">
        <v>6</v>
      </c>
      <c r="F45" s="173" t="s">
        <v>7</v>
      </c>
      <c r="G45" s="173" t="s">
        <v>8</v>
      </c>
      <c r="H45" s="172" t="s">
        <v>9</v>
      </c>
      <c r="I45" s="172" t="s">
        <v>10</v>
      </c>
      <c r="J45" s="173" t="s">
        <v>11</v>
      </c>
      <c r="K45" s="173" t="s">
        <v>12</v>
      </c>
      <c r="L45" s="172" t="s">
        <v>13</v>
      </c>
      <c r="M45" s="173" t="s">
        <v>14</v>
      </c>
      <c r="N45" s="172" t="s">
        <v>15</v>
      </c>
      <c r="O45" s="172"/>
      <c r="P45" s="172"/>
      <c r="Q45" s="172" t="s">
        <v>16</v>
      </c>
      <c r="R45" s="172"/>
      <c r="S45" s="172"/>
      <c r="T45" s="172" t="s">
        <v>17</v>
      </c>
      <c r="U45" s="172"/>
      <c r="V45" s="172"/>
      <c r="W45" s="172" t="s">
        <v>18</v>
      </c>
      <c r="X45" s="172"/>
      <c r="Y45" s="172"/>
    </row>
    <row r="46" spans="1:25" x14ac:dyDescent="0.25">
      <c r="A46" s="172"/>
      <c r="B46" s="172"/>
      <c r="C46" s="172"/>
      <c r="D46" s="172"/>
      <c r="E46" s="172"/>
      <c r="F46" s="173"/>
      <c r="G46" s="173"/>
      <c r="H46" s="172"/>
      <c r="I46" s="172"/>
      <c r="J46" s="173"/>
      <c r="K46" s="173"/>
      <c r="L46" s="172"/>
      <c r="M46" s="173"/>
      <c r="N46" s="172"/>
      <c r="O46" s="172"/>
      <c r="P46" s="172"/>
      <c r="Q46" s="172"/>
      <c r="R46" s="172"/>
      <c r="S46" s="172"/>
      <c r="T46" s="172"/>
      <c r="U46" s="172"/>
      <c r="V46" s="172"/>
      <c r="W46" s="172"/>
      <c r="X46" s="172"/>
      <c r="Y46" s="172"/>
    </row>
    <row r="47" spans="1:25" ht="18.75" x14ac:dyDescent="0.25">
      <c r="A47" s="172"/>
      <c r="B47" s="172"/>
      <c r="C47" s="172"/>
      <c r="D47" s="172"/>
      <c r="E47" s="172"/>
      <c r="F47" s="173"/>
      <c r="G47" s="173"/>
      <c r="H47" s="172"/>
      <c r="I47" s="172" t="s">
        <v>19</v>
      </c>
      <c r="J47" s="173" t="s">
        <v>11</v>
      </c>
      <c r="K47" s="173"/>
      <c r="L47" s="172"/>
      <c r="M47" s="173"/>
      <c r="N47" s="35">
        <v>1</v>
      </c>
      <c r="O47" s="35">
        <v>2</v>
      </c>
      <c r="P47" s="35">
        <v>3</v>
      </c>
      <c r="Q47" s="35">
        <v>1</v>
      </c>
      <c r="R47" s="35">
        <v>2</v>
      </c>
      <c r="S47" s="35">
        <v>3</v>
      </c>
      <c r="T47" s="35">
        <v>1</v>
      </c>
      <c r="U47" s="35">
        <v>2</v>
      </c>
      <c r="V47" s="35">
        <v>3</v>
      </c>
      <c r="W47" s="35">
        <v>1</v>
      </c>
      <c r="X47" s="35">
        <v>2</v>
      </c>
      <c r="Y47" s="35">
        <v>3</v>
      </c>
    </row>
    <row r="48" spans="1:25" ht="37.5" x14ac:dyDescent="0.25">
      <c r="A48" s="187">
        <v>1</v>
      </c>
      <c r="B48" s="176" t="s">
        <v>20</v>
      </c>
      <c r="C48" s="176" t="s">
        <v>58</v>
      </c>
      <c r="D48" s="176" t="s">
        <v>59</v>
      </c>
      <c r="E48" s="186" t="s">
        <v>21</v>
      </c>
      <c r="F48" s="170" t="s">
        <v>22</v>
      </c>
      <c r="G48" s="17" t="s">
        <v>23</v>
      </c>
      <c r="H48" s="1">
        <v>680</v>
      </c>
      <c r="I48" s="1">
        <f>SUM(N48:Y48)</f>
        <v>680</v>
      </c>
      <c r="J48" s="5">
        <f t="shared" ref="J48:J57" si="3">I48/H48</f>
        <v>1</v>
      </c>
      <c r="K48" s="168" t="s">
        <v>61</v>
      </c>
      <c r="L48" s="169">
        <v>750050</v>
      </c>
      <c r="M48" s="168" t="s">
        <v>62</v>
      </c>
      <c r="N48" s="21">
        <v>55</v>
      </c>
      <c r="O48" s="21">
        <v>55</v>
      </c>
      <c r="P48" s="21">
        <v>57</v>
      </c>
      <c r="Q48" s="21">
        <v>57</v>
      </c>
      <c r="R48" s="21">
        <v>57</v>
      </c>
      <c r="S48" s="21">
        <v>57</v>
      </c>
      <c r="T48" s="21">
        <v>57</v>
      </c>
      <c r="U48" s="21">
        <v>57</v>
      </c>
      <c r="V48" s="21">
        <v>57</v>
      </c>
      <c r="W48" s="21">
        <v>57</v>
      </c>
      <c r="X48" s="21">
        <v>57</v>
      </c>
      <c r="Y48" s="21">
        <v>57</v>
      </c>
    </row>
    <row r="49" spans="1:25" ht="37.5" x14ac:dyDescent="0.25">
      <c r="A49" s="187"/>
      <c r="B49" s="176"/>
      <c r="C49" s="176"/>
      <c r="D49" s="176"/>
      <c r="E49" s="186"/>
      <c r="F49" s="170"/>
      <c r="G49" s="17" t="s">
        <v>26</v>
      </c>
      <c r="H49" s="1">
        <v>1591</v>
      </c>
      <c r="I49" s="1">
        <f>SUM(N49:Y49)</f>
        <v>1588</v>
      </c>
      <c r="J49" s="5">
        <f t="shared" si="3"/>
        <v>0.99811439346323072</v>
      </c>
      <c r="K49" s="168"/>
      <c r="L49" s="169"/>
      <c r="M49" s="168"/>
      <c r="N49" s="21">
        <v>130</v>
      </c>
      <c r="O49" s="21">
        <v>130</v>
      </c>
      <c r="P49" s="21">
        <v>130</v>
      </c>
      <c r="Q49" s="21">
        <v>133</v>
      </c>
      <c r="R49" s="21">
        <v>133</v>
      </c>
      <c r="S49" s="21">
        <v>134</v>
      </c>
      <c r="T49" s="21">
        <v>133</v>
      </c>
      <c r="U49" s="21">
        <v>133</v>
      </c>
      <c r="V49" s="21">
        <v>133</v>
      </c>
      <c r="W49" s="21">
        <v>133</v>
      </c>
      <c r="X49" s="21">
        <v>133</v>
      </c>
      <c r="Y49" s="21">
        <v>133</v>
      </c>
    </row>
    <row r="50" spans="1:25" ht="37.5" x14ac:dyDescent="0.25">
      <c r="A50" s="187"/>
      <c r="B50" s="176"/>
      <c r="C50" s="176"/>
      <c r="D50" s="176"/>
      <c r="E50" s="186"/>
      <c r="F50" s="170"/>
      <c r="G50" s="17" t="s">
        <v>27</v>
      </c>
      <c r="H50" s="1">
        <v>5641</v>
      </c>
      <c r="I50" s="1">
        <f>SUM(N50:Y50)</f>
        <v>5641</v>
      </c>
      <c r="J50" s="5">
        <f t="shared" si="3"/>
        <v>1</v>
      </c>
      <c r="K50" s="168"/>
      <c r="L50" s="169"/>
      <c r="M50" s="168"/>
      <c r="N50" s="21">
        <v>470</v>
      </c>
      <c r="O50" s="21">
        <v>470</v>
      </c>
      <c r="P50" s="21">
        <v>470</v>
      </c>
      <c r="Q50" s="21">
        <v>470</v>
      </c>
      <c r="R50" s="21">
        <v>470</v>
      </c>
      <c r="S50" s="21">
        <v>470</v>
      </c>
      <c r="T50" s="21">
        <v>470</v>
      </c>
      <c r="U50" s="21">
        <v>470</v>
      </c>
      <c r="V50" s="21">
        <v>471</v>
      </c>
      <c r="W50" s="21">
        <v>470</v>
      </c>
      <c r="X50" s="21">
        <v>470</v>
      </c>
      <c r="Y50" s="21">
        <v>470</v>
      </c>
    </row>
    <row r="51" spans="1:25" ht="177" customHeight="1" x14ac:dyDescent="0.25">
      <c r="A51" s="39">
        <v>2</v>
      </c>
      <c r="B51" s="176"/>
      <c r="C51" s="176"/>
      <c r="D51" s="176"/>
      <c r="E51" s="14" t="s">
        <v>28</v>
      </c>
      <c r="F51" s="15" t="s">
        <v>29</v>
      </c>
      <c r="G51" s="17" t="s">
        <v>30</v>
      </c>
      <c r="H51" s="8">
        <v>0.95</v>
      </c>
      <c r="I51" s="5">
        <f>AVERAGE(N51:Y51)</f>
        <v>0.94999999999999984</v>
      </c>
      <c r="J51" s="5">
        <f t="shared" si="3"/>
        <v>0.99999999999999989</v>
      </c>
      <c r="K51" s="168"/>
      <c r="L51" s="169"/>
      <c r="M51" s="168"/>
      <c r="N51" s="22">
        <v>0.95</v>
      </c>
      <c r="O51" s="22">
        <v>0.95</v>
      </c>
      <c r="P51" s="22">
        <v>0.95</v>
      </c>
      <c r="Q51" s="22">
        <v>0.95</v>
      </c>
      <c r="R51" s="22">
        <v>0.95</v>
      </c>
      <c r="S51" s="22">
        <v>0.95</v>
      </c>
      <c r="T51" s="22">
        <v>0.95</v>
      </c>
      <c r="U51" s="22">
        <v>0.95</v>
      </c>
      <c r="V51" s="22">
        <v>0.95</v>
      </c>
      <c r="W51" s="22">
        <v>0.95</v>
      </c>
      <c r="X51" s="22">
        <v>0.95</v>
      </c>
      <c r="Y51" s="22">
        <v>0.95</v>
      </c>
    </row>
    <row r="52" spans="1:25" ht="88.5" customHeight="1" x14ac:dyDescent="0.25">
      <c r="A52" s="39">
        <v>3</v>
      </c>
      <c r="B52" s="176"/>
      <c r="C52" s="176"/>
      <c r="D52" s="176"/>
      <c r="E52" s="12" t="s">
        <v>31</v>
      </c>
      <c r="F52" s="170" t="s">
        <v>32</v>
      </c>
      <c r="G52" s="17" t="s">
        <v>33</v>
      </c>
      <c r="H52" s="8">
        <v>0.95</v>
      </c>
      <c r="I52" s="5">
        <f>AVERAGE(N52:Y52)</f>
        <v>0.94999999999999984</v>
      </c>
      <c r="J52" s="5">
        <f t="shared" si="3"/>
        <v>0.99999999999999989</v>
      </c>
      <c r="K52" s="168"/>
      <c r="L52" s="169"/>
      <c r="M52" s="168"/>
      <c r="N52" s="22">
        <v>0.95</v>
      </c>
      <c r="O52" s="22">
        <v>0.95</v>
      </c>
      <c r="P52" s="22">
        <v>0.95</v>
      </c>
      <c r="Q52" s="22">
        <v>0.95</v>
      </c>
      <c r="R52" s="22">
        <v>0.95</v>
      </c>
      <c r="S52" s="22">
        <v>0.95</v>
      </c>
      <c r="T52" s="22">
        <v>0.95</v>
      </c>
      <c r="U52" s="22">
        <v>0.95</v>
      </c>
      <c r="V52" s="22">
        <v>0.95</v>
      </c>
      <c r="W52" s="22">
        <v>0.95</v>
      </c>
      <c r="X52" s="22">
        <v>0.95</v>
      </c>
      <c r="Y52" s="22">
        <v>0.95</v>
      </c>
    </row>
    <row r="53" spans="1:25" ht="88.5" customHeight="1" x14ac:dyDescent="0.25">
      <c r="A53" s="39">
        <v>4</v>
      </c>
      <c r="B53" s="176"/>
      <c r="C53" s="176"/>
      <c r="D53" s="176"/>
      <c r="E53" s="12" t="s">
        <v>34</v>
      </c>
      <c r="F53" s="170"/>
      <c r="G53" s="17" t="s">
        <v>35</v>
      </c>
      <c r="H53" s="8">
        <v>0.95</v>
      </c>
      <c r="I53" s="5">
        <f>AVERAGE(N53:Y53)</f>
        <v>0.94999999999999984</v>
      </c>
      <c r="J53" s="5">
        <f t="shared" si="3"/>
        <v>0.99999999999999989</v>
      </c>
      <c r="K53" s="168"/>
      <c r="L53" s="169"/>
      <c r="M53" s="168"/>
      <c r="N53" s="22">
        <v>0.95</v>
      </c>
      <c r="O53" s="22">
        <v>0.95</v>
      </c>
      <c r="P53" s="22">
        <v>0.95</v>
      </c>
      <c r="Q53" s="22">
        <v>0.95</v>
      </c>
      <c r="R53" s="22">
        <v>0.95</v>
      </c>
      <c r="S53" s="22">
        <v>0.95</v>
      </c>
      <c r="T53" s="22">
        <v>0.95</v>
      </c>
      <c r="U53" s="22">
        <v>0.95</v>
      </c>
      <c r="V53" s="22">
        <v>0.95</v>
      </c>
      <c r="W53" s="22">
        <v>0.95</v>
      </c>
      <c r="X53" s="22">
        <v>0.95</v>
      </c>
      <c r="Y53" s="22">
        <v>0.95</v>
      </c>
    </row>
    <row r="54" spans="1:25" ht="156" customHeight="1" x14ac:dyDescent="0.25">
      <c r="A54" s="39">
        <v>5</v>
      </c>
      <c r="B54" s="176"/>
      <c r="C54" s="176"/>
      <c r="D54" s="176"/>
      <c r="E54" s="12" t="s">
        <v>36</v>
      </c>
      <c r="F54" s="13" t="s">
        <v>37</v>
      </c>
      <c r="G54" s="17" t="s">
        <v>38</v>
      </c>
      <c r="H54" s="8">
        <v>0.98</v>
      </c>
      <c r="I54" s="5">
        <f>AVERAGE(N54:Y54)</f>
        <v>0.98000000000000032</v>
      </c>
      <c r="J54" s="5">
        <f t="shared" si="3"/>
        <v>1.0000000000000004</v>
      </c>
      <c r="K54" s="168"/>
      <c r="L54" s="169"/>
      <c r="M54" s="168"/>
      <c r="N54" s="22">
        <v>0.98</v>
      </c>
      <c r="O54" s="22">
        <v>0.98</v>
      </c>
      <c r="P54" s="22">
        <v>0.98</v>
      </c>
      <c r="Q54" s="22">
        <v>0.98</v>
      </c>
      <c r="R54" s="22">
        <v>0.98</v>
      </c>
      <c r="S54" s="22">
        <v>0.98</v>
      </c>
      <c r="T54" s="22">
        <v>0.98</v>
      </c>
      <c r="U54" s="22">
        <v>0.98</v>
      </c>
      <c r="V54" s="22">
        <v>0.98</v>
      </c>
      <c r="W54" s="22">
        <v>0.98</v>
      </c>
      <c r="X54" s="22">
        <v>0.98</v>
      </c>
      <c r="Y54" s="22">
        <v>0.98</v>
      </c>
    </row>
    <row r="55" spans="1:25" ht="111" customHeight="1" x14ac:dyDescent="0.25">
      <c r="A55" s="39">
        <v>6</v>
      </c>
      <c r="B55" s="176" t="s">
        <v>39</v>
      </c>
      <c r="C55" s="176" t="s">
        <v>40</v>
      </c>
      <c r="D55" s="176" t="s">
        <v>41</v>
      </c>
      <c r="E55" s="3" t="s">
        <v>42</v>
      </c>
      <c r="F55" s="4" t="s">
        <v>602</v>
      </c>
      <c r="G55" s="17" t="s">
        <v>43</v>
      </c>
      <c r="H55" s="1">
        <v>1</v>
      </c>
      <c r="I55" s="1">
        <f>SUM(N55:Y55)</f>
        <v>1</v>
      </c>
      <c r="J55" s="5">
        <f t="shared" si="3"/>
        <v>1</v>
      </c>
      <c r="K55" s="168"/>
      <c r="L55" s="169"/>
      <c r="M55" s="168"/>
      <c r="N55" s="23"/>
      <c r="O55" s="23"/>
      <c r="P55" s="24"/>
      <c r="Q55" s="23"/>
      <c r="R55" s="23"/>
      <c r="S55" s="24"/>
      <c r="T55" s="23"/>
      <c r="U55" s="23"/>
      <c r="V55" s="24"/>
      <c r="W55" s="21">
        <v>1</v>
      </c>
      <c r="X55" s="23"/>
      <c r="Y55" s="24"/>
    </row>
    <row r="56" spans="1:25" ht="111" customHeight="1" x14ac:dyDescent="0.25">
      <c r="A56" s="39">
        <v>7</v>
      </c>
      <c r="B56" s="176"/>
      <c r="C56" s="176"/>
      <c r="D56" s="176"/>
      <c r="E56" s="3" t="s">
        <v>45</v>
      </c>
      <c r="F56" s="4" t="s">
        <v>603</v>
      </c>
      <c r="G56" s="18" t="s">
        <v>46</v>
      </c>
      <c r="H56" s="8">
        <v>0.8</v>
      </c>
      <c r="I56" s="5">
        <f>AVERAGE(N56:Y56)</f>
        <v>0.8</v>
      </c>
      <c r="J56" s="5">
        <f t="shared" si="3"/>
        <v>1</v>
      </c>
      <c r="K56" s="168"/>
      <c r="L56" s="169"/>
      <c r="M56" s="168"/>
      <c r="N56" s="23"/>
      <c r="O56" s="23"/>
      <c r="P56" s="24"/>
      <c r="Q56" s="23"/>
      <c r="R56" s="23"/>
      <c r="S56" s="24"/>
      <c r="T56" s="23"/>
      <c r="U56" s="23"/>
      <c r="V56" s="24"/>
      <c r="W56" s="22">
        <v>0.8</v>
      </c>
      <c r="X56" s="23"/>
      <c r="Y56" s="24"/>
    </row>
    <row r="57" spans="1:25" ht="272.25" customHeight="1" x14ac:dyDescent="0.25">
      <c r="A57" s="39">
        <v>8</v>
      </c>
      <c r="B57" s="176"/>
      <c r="C57" s="176"/>
      <c r="D57" s="176"/>
      <c r="E57" s="13" t="s">
        <v>47</v>
      </c>
      <c r="F57" s="15" t="s">
        <v>48</v>
      </c>
      <c r="G57" s="11" t="s">
        <v>49</v>
      </c>
      <c r="H57" s="1">
        <v>4</v>
      </c>
      <c r="I57" s="1">
        <f>+Q57+R57+S57+T57+W57</f>
        <v>4</v>
      </c>
      <c r="J57" s="5">
        <f t="shared" si="3"/>
        <v>1</v>
      </c>
      <c r="K57" s="168"/>
      <c r="L57" s="169"/>
      <c r="M57" s="168"/>
      <c r="N57" s="47"/>
      <c r="O57" s="23"/>
      <c r="P57" s="47"/>
      <c r="Q57" s="21">
        <v>1</v>
      </c>
      <c r="R57" s="21">
        <v>1</v>
      </c>
      <c r="S57" s="23"/>
      <c r="T57" s="21">
        <v>1</v>
      </c>
      <c r="U57" s="23"/>
      <c r="V57" s="47"/>
      <c r="W57" s="21">
        <v>1</v>
      </c>
      <c r="X57" s="23"/>
      <c r="Y57" s="47"/>
    </row>
    <row r="58" spans="1:25" ht="185.25" customHeight="1" x14ac:dyDescent="0.25">
      <c r="A58" s="40">
        <v>9</v>
      </c>
      <c r="B58" s="18" t="s">
        <v>39</v>
      </c>
      <c r="C58" s="18" t="s">
        <v>40</v>
      </c>
      <c r="D58" s="18" t="s">
        <v>51</v>
      </c>
      <c r="E58" s="13" t="s">
        <v>52</v>
      </c>
      <c r="F58" s="20" t="s">
        <v>63</v>
      </c>
      <c r="G58" s="18" t="s">
        <v>54</v>
      </c>
      <c r="H58" s="8">
        <v>0.2</v>
      </c>
      <c r="I58" s="8">
        <f>+S58+V58+Y58</f>
        <v>0.2</v>
      </c>
      <c r="J58" s="5">
        <f>+I58/H58</f>
        <v>1</v>
      </c>
      <c r="K58" s="9" t="s">
        <v>64</v>
      </c>
      <c r="L58" s="169"/>
      <c r="M58" s="168"/>
      <c r="N58" s="23"/>
      <c r="O58" s="23"/>
      <c r="P58" s="23"/>
      <c r="Q58" s="23"/>
      <c r="R58" s="23"/>
      <c r="S58" s="25">
        <v>0.05</v>
      </c>
      <c r="T58" s="23"/>
      <c r="U58" s="23"/>
      <c r="V58" s="25">
        <v>0.05</v>
      </c>
      <c r="W58" s="23"/>
      <c r="X58" s="23"/>
      <c r="Y58" s="25">
        <v>0.1</v>
      </c>
    </row>
    <row r="59" spans="1:25" ht="30" customHeight="1" x14ac:dyDescent="0.25">
      <c r="A59" s="171" t="s">
        <v>67</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row>
    <row r="60" spans="1:25" x14ac:dyDescent="0.25">
      <c r="A60" s="172" t="s">
        <v>2</v>
      </c>
      <c r="B60" s="172" t="s">
        <v>3</v>
      </c>
      <c r="C60" s="172" t="s">
        <v>4</v>
      </c>
      <c r="D60" s="172" t="s">
        <v>5</v>
      </c>
      <c r="E60" s="172" t="s">
        <v>6</v>
      </c>
      <c r="F60" s="173" t="s">
        <v>7</v>
      </c>
      <c r="G60" s="173" t="s">
        <v>8</v>
      </c>
      <c r="H60" s="172" t="s">
        <v>9</v>
      </c>
      <c r="I60" s="172" t="s">
        <v>10</v>
      </c>
      <c r="J60" s="173" t="s">
        <v>11</v>
      </c>
      <c r="K60" s="173" t="s">
        <v>12</v>
      </c>
      <c r="L60" s="172" t="s">
        <v>13</v>
      </c>
      <c r="M60" s="173" t="s">
        <v>14</v>
      </c>
      <c r="N60" s="172" t="s">
        <v>15</v>
      </c>
      <c r="O60" s="172"/>
      <c r="P60" s="172"/>
      <c r="Q60" s="172" t="s">
        <v>16</v>
      </c>
      <c r="R60" s="172"/>
      <c r="S60" s="172"/>
      <c r="T60" s="172" t="s">
        <v>17</v>
      </c>
      <c r="U60" s="172"/>
      <c r="V60" s="172"/>
      <c r="W60" s="172" t="s">
        <v>18</v>
      </c>
      <c r="X60" s="172"/>
      <c r="Y60" s="172"/>
    </row>
    <row r="61" spans="1:25" x14ac:dyDescent="0.25">
      <c r="A61" s="172"/>
      <c r="B61" s="172"/>
      <c r="C61" s="172"/>
      <c r="D61" s="172"/>
      <c r="E61" s="172"/>
      <c r="F61" s="173"/>
      <c r="G61" s="173"/>
      <c r="H61" s="172"/>
      <c r="I61" s="172"/>
      <c r="J61" s="173"/>
      <c r="K61" s="173"/>
      <c r="L61" s="172"/>
      <c r="M61" s="173"/>
      <c r="N61" s="172"/>
      <c r="O61" s="172"/>
      <c r="P61" s="172"/>
      <c r="Q61" s="172"/>
      <c r="R61" s="172"/>
      <c r="S61" s="172"/>
      <c r="T61" s="172"/>
      <c r="U61" s="172"/>
      <c r="V61" s="172"/>
      <c r="W61" s="172"/>
      <c r="X61" s="172"/>
      <c r="Y61" s="172"/>
    </row>
    <row r="62" spans="1:25" ht="18.75" x14ac:dyDescent="0.25">
      <c r="A62" s="172"/>
      <c r="B62" s="172"/>
      <c r="C62" s="172"/>
      <c r="D62" s="172"/>
      <c r="E62" s="172"/>
      <c r="F62" s="173"/>
      <c r="G62" s="173"/>
      <c r="H62" s="172"/>
      <c r="I62" s="172" t="s">
        <v>19</v>
      </c>
      <c r="J62" s="173" t="s">
        <v>11</v>
      </c>
      <c r="K62" s="173"/>
      <c r="L62" s="172"/>
      <c r="M62" s="173"/>
      <c r="N62" s="35">
        <v>1</v>
      </c>
      <c r="O62" s="35">
        <v>2</v>
      </c>
      <c r="P62" s="35">
        <v>3</v>
      </c>
      <c r="Q62" s="35">
        <v>1</v>
      </c>
      <c r="R62" s="35">
        <v>2</v>
      </c>
      <c r="S62" s="35">
        <v>3</v>
      </c>
      <c r="T62" s="35">
        <v>1</v>
      </c>
      <c r="U62" s="35">
        <v>2</v>
      </c>
      <c r="V62" s="35">
        <v>3</v>
      </c>
      <c r="W62" s="35">
        <v>1</v>
      </c>
      <c r="X62" s="35">
        <v>2</v>
      </c>
      <c r="Y62" s="35">
        <v>3</v>
      </c>
    </row>
    <row r="63" spans="1:25" ht="57" customHeight="1" x14ac:dyDescent="0.25">
      <c r="A63" s="187">
        <v>1</v>
      </c>
      <c r="B63" s="176" t="s">
        <v>20</v>
      </c>
      <c r="C63" s="176" t="s">
        <v>58</v>
      </c>
      <c r="D63" s="176" t="s">
        <v>59</v>
      </c>
      <c r="E63" s="186" t="s">
        <v>21</v>
      </c>
      <c r="F63" s="170" t="s">
        <v>22</v>
      </c>
      <c r="G63" s="17" t="s">
        <v>23</v>
      </c>
      <c r="H63" s="1">
        <v>914</v>
      </c>
      <c r="I63" s="1">
        <f>SUM(N63:Y63)</f>
        <v>914</v>
      </c>
      <c r="J63" s="5">
        <f t="shared" ref="J63:J72" si="4">I63/H63</f>
        <v>1</v>
      </c>
      <c r="K63" s="176" t="s">
        <v>24</v>
      </c>
      <c r="L63" s="188">
        <v>750050</v>
      </c>
      <c r="M63" s="17" t="s">
        <v>25</v>
      </c>
      <c r="N63" s="21">
        <v>76</v>
      </c>
      <c r="O63" s="21">
        <v>76</v>
      </c>
      <c r="P63" s="21">
        <v>76</v>
      </c>
      <c r="Q63" s="21">
        <v>76</v>
      </c>
      <c r="R63" s="21">
        <v>76</v>
      </c>
      <c r="S63" s="21">
        <v>77</v>
      </c>
      <c r="T63" s="21">
        <v>76</v>
      </c>
      <c r="U63" s="21">
        <v>76</v>
      </c>
      <c r="V63" s="21">
        <v>77</v>
      </c>
      <c r="W63" s="21">
        <v>76</v>
      </c>
      <c r="X63" s="21">
        <v>76</v>
      </c>
      <c r="Y63" s="21">
        <v>76</v>
      </c>
    </row>
    <row r="64" spans="1:25" ht="37.5" x14ac:dyDescent="0.25">
      <c r="A64" s="187"/>
      <c r="B64" s="176"/>
      <c r="C64" s="176"/>
      <c r="D64" s="176"/>
      <c r="E64" s="186"/>
      <c r="F64" s="170"/>
      <c r="G64" s="17" t="s">
        <v>26</v>
      </c>
      <c r="H64" s="1">
        <v>2138</v>
      </c>
      <c r="I64" s="1">
        <f>SUM(N64:Y64)</f>
        <v>2136</v>
      </c>
      <c r="J64" s="5">
        <f t="shared" si="4"/>
        <v>0.99906454630495789</v>
      </c>
      <c r="K64" s="176"/>
      <c r="L64" s="188"/>
      <c r="M64" s="17"/>
      <c r="N64" s="21">
        <v>178</v>
      </c>
      <c r="O64" s="21">
        <v>178</v>
      </c>
      <c r="P64" s="21">
        <v>178</v>
      </c>
      <c r="Q64" s="21">
        <v>178</v>
      </c>
      <c r="R64" s="21">
        <v>178</v>
      </c>
      <c r="S64" s="21">
        <v>178</v>
      </c>
      <c r="T64" s="21">
        <v>178</v>
      </c>
      <c r="U64" s="21">
        <v>178</v>
      </c>
      <c r="V64" s="21">
        <v>178</v>
      </c>
      <c r="W64" s="21">
        <v>178</v>
      </c>
      <c r="X64" s="21">
        <v>178</v>
      </c>
      <c r="Y64" s="21">
        <v>178</v>
      </c>
    </row>
    <row r="65" spans="1:25" ht="37.5" x14ac:dyDescent="0.25">
      <c r="A65" s="187"/>
      <c r="B65" s="176"/>
      <c r="C65" s="176"/>
      <c r="D65" s="176"/>
      <c r="E65" s="186"/>
      <c r="F65" s="170"/>
      <c r="G65" s="17" t="s">
        <v>27</v>
      </c>
      <c r="H65" s="1">
        <v>7580</v>
      </c>
      <c r="I65" s="1">
        <f>SUM(N65:Y65)</f>
        <v>7584</v>
      </c>
      <c r="J65" s="5">
        <f t="shared" si="4"/>
        <v>1.0005277044854881</v>
      </c>
      <c r="K65" s="176"/>
      <c r="L65" s="188"/>
      <c r="M65" s="17"/>
      <c r="N65" s="21">
        <v>632</v>
      </c>
      <c r="O65" s="21">
        <v>632</v>
      </c>
      <c r="P65" s="21">
        <v>632</v>
      </c>
      <c r="Q65" s="21">
        <v>632</v>
      </c>
      <c r="R65" s="21">
        <v>632</v>
      </c>
      <c r="S65" s="21">
        <v>632</v>
      </c>
      <c r="T65" s="21">
        <v>632</v>
      </c>
      <c r="U65" s="21">
        <v>632</v>
      </c>
      <c r="V65" s="21">
        <v>632</v>
      </c>
      <c r="W65" s="21">
        <v>632</v>
      </c>
      <c r="X65" s="21">
        <v>632</v>
      </c>
      <c r="Y65" s="21">
        <v>632</v>
      </c>
    </row>
    <row r="66" spans="1:25" ht="210" customHeight="1" x14ac:dyDescent="0.25">
      <c r="A66" s="39">
        <v>2</v>
      </c>
      <c r="B66" s="176"/>
      <c r="C66" s="176"/>
      <c r="D66" s="176"/>
      <c r="E66" s="14" t="s">
        <v>28</v>
      </c>
      <c r="F66" s="15" t="s">
        <v>29</v>
      </c>
      <c r="G66" s="17" t="s">
        <v>30</v>
      </c>
      <c r="H66" s="8">
        <v>0.95</v>
      </c>
      <c r="I66" s="5">
        <f>AVERAGE(N66:Y66)</f>
        <v>0.94999999999999984</v>
      </c>
      <c r="J66" s="5">
        <f t="shared" si="4"/>
        <v>0.99999999999999989</v>
      </c>
      <c r="K66" s="176"/>
      <c r="L66" s="188"/>
      <c r="M66" s="17"/>
      <c r="N66" s="22">
        <v>0.95</v>
      </c>
      <c r="O66" s="22">
        <v>0.95</v>
      </c>
      <c r="P66" s="22">
        <v>0.95</v>
      </c>
      <c r="Q66" s="22">
        <v>0.95</v>
      </c>
      <c r="R66" s="22">
        <v>0.95</v>
      </c>
      <c r="S66" s="22">
        <v>0.95</v>
      </c>
      <c r="T66" s="22">
        <v>0.95</v>
      </c>
      <c r="U66" s="22">
        <v>0.95</v>
      </c>
      <c r="V66" s="22">
        <v>0.95</v>
      </c>
      <c r="W66" s="22">
        <v>0.95</v>
      </c>
      <c r="X66" s="22">
        <v>0.95</v>
      </c>
      <c r="Y66" s="22">
        <v>0.95</v>
      </c>
    </row>
    <row r="67" spans="1:25" ht="77.25" customHeight="1" x14ac:dyDescent="0.25">
      <c r="A67" s="39">
        <v>3</v>
      </c>
      <c r="B67" s="176"/>
      <c r="C67" s="176"/>
      <c r="D67" s="176"/>
      <c r="E67" s="12" t="s">
        <v>31</v>
      </c>
      <c r="F67" s="170" t="s">
        <v>32</v>
      </c>
      <c r="G67" s="17" t="s">
        <v>33</v>
      </c>
      <c r="H67" s="8">
        <v>0.95</v>
      </c>
      <c r="I67" s="5">
        <f>AVERAGE(N67:Y67)</f>
        <v>0.94999999999999984</v>
      </c>
      <c r="J67" s="5">
        <f t="shared" si="4"/>
        <v>0.99999999999999989</v>
      </c>
      <c r="K67" s="176"/>
      <c r="L67" s="188"/>
      <c r="M67" s="17"/>
      <c r="N67" s="22">
        <v>0.95</v>
      </c>
      <c r="O67" s="22">
        <v>0.95</v>
      </c>
      <c r="P67" s="22">
        <v>0.95</v>
      </c>
      <c r="Q67" s="22">
        <v>0.95</v>
      </c>
      <c r="R67" s="22">
        <v>0.95</v>
      </c>
      <c r="S67" s="22">
        <v>0.95</v>
      </c>
      <c r="T67" s="22">
        <v>0.95</v>
      </c>
      <c r="U67" s="22">
        <v>0.95</v>
      </c>
      <c r="V67" s="22">
        <v>0.95</v>
      </c>
      <c r="W67" s="22">
        <v>0.95</v>
      </c>
      <c r="X67" s="22">
        <v>0.95</v>
      </c>
      <c r="Y67" s="22">
        <v>0.95</v>
      </c>
    </row>
    <row r="68" spans="1:25" ht="77.25" customHeight="1" x14ac:dyDescent="0.25">
      <c r="A68" s="39">
        <v>4</v>
      </c>
      <c r="B68" s="176"/>
      <c r="C68" s="176"/>
      <c r="D68" s="176"/>
      <c r="E68" s="12" t="s">
        <v>34</v>
      </c>
      <c r="F68" s="170"/>
      <c r="G68" s="17" t="s">
        <v>35</v>
      </c>
      <c r="H68" s="8">
        <v>0.95</v>
      </c>
      <c r="I68" s="5">
        <f>AVERAGE(N68:Y68)</f>
        <v>0.94999999999999984</v>
      </c>
      <c r="J68" s="5">
        <f t="shared" si="4"/>
        <v>0.99999999999999989</v>
      </c>
      <c r="K68" s="176"/>
      <c r="L68" s="188"/>
      <c r="M68" s="17"/>
      <c r="N68" s="22">
        <v>0.95</v>
      </c>
      <c r="O68" s="22">
        <v>0.95</v>
      </c>
      <c r="P68" s="22">
        <v>0.95</v>
      </c>
      <c r="Q68" s="22">
        <v>0.95</v>
      </c>
      <c r="R68" s="22">
        <v>0.95</v>
      </c>
      <c r="S68" s="22">
        <v>0.95</v>
      </c>
      <c r="T68" s="22">
        <v>0.95</v>
      </c>
      <c r="U68" s="22">
        <v>0.95</v>
      </c>
      <c r="V68" s="22">
        <v>0.95</v>
      </c>
      <c r="W68" s="22">
        <v>0.95</v>
      </c>
      <c r="X68" s="22">
        <v>0.95</v>
      </c>
      <c r="Y68" s="22">
        <v>0.95</v>
      </c>
    </row>
    <row r="69" spans="1:25" ht="135.75" customHeight="1" x14ac:dyDescent="0.25">
      <c r="A69" s="39">
        <v>5</v>
      </c>
      <c r="B69" s="176"/>
      <c r="C69" s="176"/>
      <c r="D69" s="176"/>
      <c r="E69" s="12" t="s">
        <v>36</v>
      </c>
      <c r="F69" s="13" t="s">
        <v>37</v>
      </c>
      <c r="G69" s="17" t="s">
        <v>38</v>
      </c>
      <c r="H69" s="8">
        <v>0.98</v>
      </c>
      <c r="I69" s="5">
        <f>AVERAGE(N69:Y69)</f>
        <v>0.98000000000000032</v>
      </c>
      <c r="J69" s="5">
        <f t="shared" si="4"/>
        <v>1.0000000000000004</v>
      </c>
      <c r="K69" s="176"/>
      <c r="L69" s="188"/>
      <c r="M69" s="17"/>
      <c r="N69" s="22">
        <v>0.98</v>
      </c>
      <c r="O69" s="22">
        <v>0.98</v>
      </c>
      <c r="P69" s="22">
        <v>0.98</v>
      </c>
      <c r="Q69" s="22">
        <v>0.98</v>
      </c>
      <c r="R69" s="22">
        <v>0.98</v>
      </c>
      <c r="S69" s="22">
        <v>0.98</v>
      </c>
      <c r="T69" s="22">
        <v>0.98</v>
      </c>
      <c r="U69" s="22">
        <v>0.98</v>
      </c>
      <c r="V69" s="22">
        <v>0.98</v>
      </c>
      <c r="W69" s="22">
        <v>0.98</v>
      </c>
      <c r="X69" s="22">
        <v>0.98</v>
      </c>
      <c r="Y69" s="22">
        <v>0.98</v>
      </c>
    </row>
    <row r="70" spans="1:25" ht="98.25" customHeight="1" x14ac:dyDescent="0.25">
      <c r="A70" s="39">
        <v>6</v>
      </c>
      <c r="B70" s="176" t="s">
        <v>39</v>
      </c>
      <c r="C70" s="176" t="s">
        <v>40</v>
      </c>
      <c r="D70" s="176" t="s">
        <v>41</v>
      </c>
      <c r="E70" s="3" t="s">
        <v>42</v>
      </c>
      <c r="F70" s="4" t="s">
        <v>602</v>
      </c>
      <c r="G70" s="17" t="s">
        <v>43</v>
      </c>
      <c r="H70" s="1">
        <v>1</v>
      </c>
      <c r="I70" s="1">
        <f>SUM(N70:Y70)</f>
        <v>1</v>
      </c>
      <c r="J70" s="5">
        <f t="shared" si="4"/>
        <v>1</v>
      </c>
      <c r="K70" s="176" t="s">
        <v>44</v>
      </c>
      <c r="L70" s="188"/>
      <c r="M70" s="17"/>
      <c r="N70" s="23"/>
      <c r="O70" s="23"/>
      <c r="P70" s="24"/>
      <c r="Q70" s="23"/>
      <c r="R70" s="23"/>
      <c r="S70" s="24"/>
      <c r="T70" s="23"/>
      <c r="U70" s="23"/>
      <c r="V70" s="24"/>
      <c r="W70" s="21">
        <v>1</v>
      </c>
      <c r="X70" s="23"/>
      <c r="Y70" s="24"/>
    </row>
    <row r="71" spans="1:25" ht="98.25" customHeight="1" x14ac:dyDescent="0.25">
      <c r="A71" s="39">
        <v>7</v>
      </c>
      <c r="B71" s="176"/>
      <c r="C71" s="176"/>
      <c r="D71" s="176"/>
      <c r="E71" s="3" t="s">
        <v>45</v>
      </c>
      <c r="F71" s="4" t="s">
        <v>603</v>
      </c>
      <c r="G71" s="18" t="s">
        <v>46</v>
      </c>
      <c r="H71" s="8">
        <v>0.8</v>
      </c>
      <c r="I71" s="5">
        <f>AVERAGE(N71:Y71)</f>
        <v>0.8</v>
      </c>
      <c r="J71" s="5">
        <f t="shared" si="4"/>
        <v>1</v>
      </c>
      <c r="K71" s="176"/>
      <c r="L71" s="188"/>
      <c r="M71" s="17"/>
      <c r="N71" s="23"/>
      <c r="O71" s="23"/>
      <c r="P71" s="24"/>
      <c r="Q71" s="23"/>
      <c r="R71" s="23"/>
      <c r="S71" s="24"/>
      <c r="T71" s="23"/>
      <c r="U71" s="23"/>
      <c r="V71" s="24"/>
      <c r="W71" s="22">
        <v>0.8</v>
      </c>
      <c r="X71" s="23"/>
      <c r="Y71" s="24"/>
    </row>
    <row r="72" spans="1:25" ht="273.75" customHeight="1" x14ac:dyDescent="0.25">
      <c r="A72" s="39">
        <v>8</v>
      </c>
      <c r="B72" s="176"/>
      <c r="C72" s="176"/>
      <c r="D72" s="176"/>
      <c r="E72" s="13" t="s">
        <v>47</v>
      </c>
      <c r="F72" s="15" t="s">
        <v>48</v>
      </c>
      <c r="G72" s="11" t="s">
        <v>49</v>
      </c>
      <c r="H72" s="1">
        <v>5</v>
      </c>
      <c r="I72" s="1">
        <f>+P72+Q72+R72+S72+V72</f>
        <v>5</v>
      </c>
      <c r="J72" s="5">
        <f t="shared" si="4"/>
        <v>1</v>
      </c>
      <c r="K72" s="17" t="s">
        <v>50</v>
      </c>
      <c r="L72" s="188"/>
      <c r="M72" s="47"/>
      <c r="N72" s="23"/>
      <c r="O72" s="47"/>
      <c r="P72" s="21">
        <v>1</v>
      </c>
      <c r="Q72" s="21">
        <v>1</v>
      </c>
      <c r="R72" s="21">
        <v>1</v>
      </c>
      <c r="S72" s="21">
        <v>1</v>
      </c>
      <c r="T72" s="23"/>
      <c r="U72" s="47"/>
      <c r="V72" s="21">
        <v>1</v>
      </c>
      <c r="W72" s="23"/>
      <c r="X72" s="47"/>
      <c r="Y72" s="47"/>
    </row>
    <row r="73" spans="1:25" ht="185.25" customHeight="1" x14ac:dyDescent="0.25">
      <c r="A73" s="40">
        <v>9</v>
      </c>
      <c r="B73" s="18" t="s">
        <v>39</v>
      </c>
      <c r="C73" s="18" t="s">
        <v>40</v>
      </c>
      <c r="D73" s="18" t="s">
        <v>51</v>
      </c>
      <c r="E73" s="13" t="s">
        <v>52</v>
      </c>
      <c r="F73" s="20" t="s">
        <v>63</v>
      </c>
      <c r="G73" s="18" t="s">
        <v>54</v>
      </c>
      <c r="H73" s="8">
        <v>0.2</v>
      </c>
      <c r="I73" s="8">
        <f>+S73+V73+Y73</f>
        <v>0.2</v>
      </c>
      <c r="J73" s="5">
        <f>+I73/H73</f>
        <v>1</v>
      </c>
      <c r="K73" s="9" t="s">
        <v>64</v>
      </c>
      <c r="L73" s="188"/>
      <c r="M73" s="38"/>
      <c r="N73" s="23"/>
      <c r="O73" s="23"/>
      <c r="P73" s="23"/>
      <c r="Q73" s="23"/>
      <c r="R73" s="23"/>
      <c r="S73" s="25">
        <v>0.05</v>
      </c>
      <c r="T73" s="23"/>
      <c r="U73" s="23"/>
      <c r="V73" s="25">
        <v>0.05</v>
      </c>
      <c r="W73" s="23"/>
      <c r="X73" s="23"/>
      <c r="Y73" s="25">
        <v>0.1</v>
      </c>
    </row>
    <row r="74" spans="1:25" ht="30" customHeight="1" x14ac:dyDescent="0.25">
      <c r="A74" s="171" t="s">
        <v>68</v>
      </c>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row>
    <row r="75" spans="1:25" x14ac:dyDescent="0.25">
      <c r="A75" s="172" t="s">
        <v>2</v>
      </c>
      <c r="B75" s="172" t="s">
        <v>3</v>
      </c>
      <c r="C75" s="172" t="s">
        <v>4</v>
      </c>
      <c r="D75" s="172" t="s">
        <v>5</v>
      </c>
      <c r="E75" s="172" t="s">
        <v>6</v>
      </c>
      <c r="F75" s="173" t="s">
        <v>7</v>
      </c>
      <c r="G75" s="173" t="s">
        <v>8</v>
      </c>
      <c r="H75" s="172" t="s">
        <v>9</v>
      </c>
      <c r="I75" s="172" t="s">
        <v>10</v>
      </c>
      <c r="J75" s="173" t="s">
        <v>11</v>
      </c>
      <c r="K75" s="173" t="s">
        <v>12</v>
      </c>
      <c r="L75" s="172" t="s">
        <v>13</v>
      </c>
      <c r="M75" s="173" t="s">
        <v>14</v>
      </c>
      <c r="N75" s="172" t="s">
        <v>15</v>
      </c>
      <c r="O75" s="172"/>
      <c r="P75" s="172"/>
      <c r="Q75" s="172" t="s">
        <v>16</v>
      </c>
      <c r="R75" s="172"/>
      <c r="S75" s="172"/>
      <c r="T75" s="172" t="s">
        <v>17</v>
      </c>
      <c r="U75" s="172"/>
      <c r="V75" s="172"/>
      <c r="W75" s="172" t="s">
        <v>18</v>
      </c>
      <c r="X75" s="172"/>
      <c r="Y75" s="172"/>
    </row>
    <row r="76" spans="1:25" x14ac:dyDescent="0.25">
      <c r="A76" s="172"/>
      <c r="B76" s="172"/>
      <c r="C76" s="172"/>
      <c r="D76" s="172"/>
      <c r="E76" s="172"/>
      <c r="F76" s="173"/>
      <c r="G76" s="173"/>
      <c r="H76" s="172"/>
      <c r="I76" s="172"/>
      <c r="J76" s="173"/>
      <c r="K76" s="173"/>
      <c r="L76" s="172"/>
      <c r="M76" s="173"/>
      <c r="N76" s="172"/>
      <c r="O76" s="172"/>
      <c r="P76" s="172"/>
      <c r="Q76" s="172"/>
      <c r="R76" s="172"/>
      <c r="S76" s="172"/>
      <c r="T76" s="172"/>
      <c r="U76" s="172"/>
      <c r="V76" s="172"/>
      <c r="W76" s="172"/>
      <c r="X76" s="172"/>
      <c r="Y76" s="172"/>
    </row>
    <row r="77" spans="1:25" ht="18.75" x14ac:dyDescent="0.25">
      <c r="A77" s="172"/>
      <c r="B77" s="172"/>
      <c r="C77" s="172"/>
      <c r="D77" s="172"/>
      <c r="E77" s="172"/>
      <c r="F77" s="173"/>
      <c r="G77" s="173"/>
      <c r="H77" s="172"/>
      <c r="I77" s="172" t="s">
        <v>19</v>
      </c>
      <c r="J77" s="173" t="s">
        <v>11</v>
      </c>
      <c r="K77" s="173"/>
      <c r="L77" s="172"/>
      <c r="M77" s="173"/>
      <c r="N77" s="35">
        <v>1</v>
      </c>
      <c r="O77" s="35">
        <v>2</v>
      </c>
      <c r="P77" s="35">
        <v>3</v>
      </c>
      <c r="Q77" s="35">
        <v>1</v>
      </c>
      <c r="R77" s="35">
        <v>2</v>
      </c>
      <c r="S77" s="35">
        <v>3</v>
      </c>
      <c r="T77" s="35">
        <v>1</v>
      </c>
      <c r="U77" s="35">
        <v>2</v>
      </c>
      <c r="V77" s="35">
        <v>3</v>
      </c>
      <c r="W77" s="35">
        <v>1</v>
      </c>
      <c r="X77" s="35">
        <v>2</v>
      </c>
      <c r="Y77" s="35">
        <v>3</v>
      </c>
    </row>
    <row r="78" spans="1:25" ht="38.25" customHeight="1" x14ac:dyDescent="0.25">
      <c r="A78" s="187">
        <v>1</v>
      </c>
      <c r="B78" s="176" t="s">
        <v>20</v>
      </c>
      <c r="C78" s="176" t="s">
        <v>58</v>
      </c>
      <c r="D78" s="176" t="s">
        <v>59</v>
      </c>
      <c r="E78" s="186" t="s">
        <v>21</v>
      </c>
      <c r="F78" s="170" t="s">
        <v>22</v>
      </c>
      <c r="G78" s="17" t="s">
        <v>23</v>
      </c>
      <c r="H78" s="1">
        <v>191</v>
      </c>
      <c r="I78" s="1">
        <f>SUM(N78:Y78)</f>
        <v>191</v>
      </c>
      <c r="J78" s="5">
        <f t="shared" ref="J78:J87" si="5">I78/H78</f>
        <v>1</v>
      </c>
      <c r="K78" s="176" t="s">
        <v>24</v>
      </c>
      <c r="L78" s="188">
        <v>750050</v>
      </c>
      <c r="M78" s="176" t="s">
        <v>25</v>
      </c>
      <c r="N78" s="21">
        <v>15</v>
      </c>
      <c r="O78" s="21">
        <v>16</v>
      </c>
      <c r="P78" s="21">
        <v>16</v>
      </c>
      <c r="Q78" s="21">
        <v>16</v>
      </c>
      <c r="R78" s="21">
        <v>16</v>
      </c>
      <c r="S78" s="21">
        <v>16</v>
      </c>
      <c r="T78" s="21">
        <v>16</v>
      </c>
      <c r="U78" s="21">
        <v>16</v>
      </c>
      <c r="V78" s="21">
        <v>16</v>
      </c>
      <c r="W78" s="21">
        <v>16</v>
      </c>
      <c r="X78" s="21">
        <v>16</v>
      </c>
      <c r="Y78" s="21">
        <v>16</v>
      </c>
    </row>
    <row r="79" spans="1:25" ht="38.25" customHeight="1" x14ac:dyDescent="0.25">
      <c r="A79" s="187"/>
      <c r="B79" s="176"/>
      <c r="C79" s="176"/>
      <c r="D79" s="176"/>
      <c r="E79" s="186"/>
      <c r="F79" s="170"/>
      <c r="G79" s="17" t="s">
        <v>26</v>
      </c>
      <c r="H79" s="1">
        <v>447</v>
      </c>
      <c r="I79" s="1">
        <f>SUM(N79:Y79)</f>
        <v>447</v>
      </c>
      <c r="J79" s="5">
        <f t="shared" si="5"/>
        <v>1</v>
      </c>
      <c r="K79" s="176"/>
      <c r="L79" s="188"/>
      <c r="M79" s="176"/>
      <c r="N79" s="21">
        <v>37</v>
      </c>
      <c r="O79" s="21">
        <v>37</v>
      </c>
      <c r="P79" s="21">
        <v>37</v>
      </c>
      <c r="Q79" s="21">
        <v>37</v>
      </c>
      <c r="R79" s="21">
        <v>37</v>
      </c>
      <c r="S79" s="21">
        <v>38</v>
      </c>
      <c r="T79" s="21">
        <v>37</v>
      </c>
      <c r="U79" s="21">
        <v>37</v>
      </c>
      <c r="V79" s="21">
        <v>39</v>
      </c>
      <c r="W79" s="21">
        <v>37</v>
      </c>
      <c r="X79" s="21">
        <v>37</v>
      </c>
      <c r="Y79" s="21">
        <v>37</v>
      </c>
    </row>
    <row r="80" spans="1:25" ht="38.25" customHeight="1" x14ac:dyDescent="0.25">
      <c r="A80" s="187"/>
      <c r="B80" s="176"/>
      <c r="C80" s="176"/>
      <c r="D80" s="176"/>
      <c r="E80" s="186"/>
      <c r="F80" s="170"/>
      <c r="G80" s="17" t="s">
        <v>27</v>
      </c>
      <c r="H80" s="1">
        <v>1586</v>
      </c>
      <c r="I80" s="1">
        <f>SUM(N80:Y80)</f>
        <v>1586</v>
      </c>
      <c r="J80" s="5">
        <f t="shared" si="5"/>
        <v>1</v>
      </c>
      <c r="K80" s="176"/>
      <c r="L80" s="188"/>
      <c r="M80" s="176"/>
      <c r="N80" s="21">
        <v>132</v>
      </c>
      <c r="O80" s="21">
        <v>132</v>
      </c>
      <c r="P80" s="21">
        <v>132</v>
      </c>
      <c r="Q80" s="21">
        <v>132</v>
      </c>
      <c r="R80" s="21">
        <v>132</v>
      </c>
      <c r="S80" s="21">
        <v>133</v>
      </c>
      <c r="T80" s="21">
        <v>132</v>
      </c>
      <c r="U80" s="21">
        <v>132</v>
      </c>
      <c r="V80" s="21">
        <v>133</v>
      </c>
      <c r="W80" s="21">
        <v>132</v>
      </c>
      <c r="X80" s="21">
        <v>132</v>
      </c>
      <c r="Y80" s="21">
        <v>132</v>
      </c>
    </row>
    <row r="81" spans="1:25" ht="188.25" customHeight="1" x14ac:dyDescent="0.25">
      <c r="A81" s="39">
        <v>2</v>
      </c>
      <c r="B81" s="176"/>
      <c r="C81" s="176"/>
      <c r="D81" s="176"/>
      <c r="E81" s="14" t="s">
        <v>28</v>
      </c>
      <c r="F81" s="15" t="s">
        <v>29</v>
      </c>
      <c r="G81" s="17" t="s">
        <v>30</v>
      </c>
      <c r="H81" s="8">
        <v>0.95</v>
      </c>
      <c r="I81" s="5">
        <f>AVERAGE(N81:Y81)</f>
        <v>0.94999999999999984</v>
      </c>
      <c r="J81" s="5">
        <f t="shared" si="5"/>
        <v>0.99999999999999989</v>
      </c>
      <c r="K81" s="176"/>
      <c r="L81" s="188"/>
      <c r="M81" s="176"/>
      <c r="N81" s="25">
        <v>0.95</v>
      </c>
      <c r="O81" s="25">
        <v>0.95</v>
      </c>
      <c r="P81" s="25">
        <v>0.95</v>
      </c>
      <c r="Q81" s="25">
        <v>0.95</v>
      </c>
      <c r="R81" s="25">
        <v>0.95</v>
      </c>
      <c r="S81" s="25">
        <v>0.95</v>
      </c>
      <c r="T81" s="25">
        <v>0.95</v>
      </c>
      <c r="U81" s="25">
        <v>0.95</v>
      </c>
      <c r="V81" s="25">
        <v>0.95</v>
      </c>
      <c r="W81" s="25">
        <v>0.95</v>
      </c>
      <c r="X81" s="25">
        <v>0.95</v>
      </c>
      <c r="Y81" s="25">
        <v>0.95</v>
      </c>
    </row>
    <row r="82" spans="1:25" ht="63" customHeight="1" x14ac:dyDescent="0.25">
      <c r="A82" s="39">
        <v>3</v>
      </c>
      <c r="B82" s="176"/>
      <c r="C82" s="176"/>
      <c r="D82" s="176"/>
      <c r="E82" s="12" t="s">
        <v>31</v>
      </c>
      <c r="F82" s="170" t="s">
        <v>32</v>
      </c>
      <c r="G82" s="17" t="s">
        <v>33</v>
      </c>
      <c r="H82" s="8">
        <v>0.95</v>
      </c>
      <c r="I82" s="5">
        <f>AVERAGE(N82:Y82)</f>
        <v>0.94999999999999984</v>
      </c>
      <c r="J82" s="5">
        <f t="shared" si="5"/>
        <v>0.99999999999999989</v>
      </c>
      <c r="K82" s="176"/>
      <c r="L82" s="188"/>
      <c r="M82" s="176"/>
      <c r="N82" s="25">
        <v>0.95</v>
      </c>
      <c r="O82" s="25">
        <v>0.95</v>
      </c>
      <c r="P82" s="25">
        <v>0.95</v>
      </c>
      <c r="Q82" s="25">
        <v>0.95</v>
      </c>
      <c r="R82" s="25">
        <v>0.95</v>
      </c>
      <c r="S82" s="25">
        <v>0.95</v>
      </c>
      <c r="T82" s="25">
        <v>0.95</v>
      </c>
      <c r="U82" s="25">
        <v>0.95</v>
      </c>
      <c r="V82" s="25">
        <v>0.95</v>
      </c>
      <c r="W82" s="25">
        <v>0.95</v>
      </c>
      <c r="X82" s="25">
        <v>0.95</v>
      </c>
      <c r="Y82" s="25">
        <v>0.95</v>
      </c>
    </row>
    <row r="83" spans="1:25" ht="63" customHeight="1" x14ac:dyDescent="0.25">
      <c r="A83" s="39">
        <v>4</v>
      </c>
      <c r="B83" s="176"/>
      <c r="C83" s="176"/>
      <c r="D83" s="176"/>
      <c r="E83" s="12" t="s">
        <v>34</v>
      </c>
      <c r="F83" s="170"/>
      <c r="G83" s="17" t="s">
        <v>35</v>
      </c>
      <c r="H83" s="8">
        <v>0.95</v>
      </c>
      <c r="I83" s="5">
        <f>AVERAGE(N83:Y83)</f>
        <v>0.94999999999999984</v>
      </c>
      <c r="J83" s="5">
        <f t="shared" si="5"/>
        <v>0.99999999999999989</v>
      </c>
      <c r="K83" s="176"/>
      <c r="L83" s="188"/>
      <c r="M83" s="176"/>
      <c r="N83" s="25">
        <v>0.95</v>
      </c>
      <c r="O83" s="25">
        <v>0.95</v>
      </c>
      <c r="P83" s="25">
        <v>0.95</v>
      </c>
      <c r="Q83" s="25">
        <v>0.95</v>
      </c>
      <c r="R83" s="25">
        <v>0.95</v>
      </c>
      <c r="S83" s="25">
        <v>0.95</v>
      </c>
      <c r="T83" s="25">
        <v>0.95</v>
      </c>
      <c r="U83" s="25">
        <v>0.95</v>
      </c>
      <c r="V83" s="25">
        <v>0.95</v>
      </c>
      <c r="W83" s="25">
        <v>0.95</v>
      </c>
      <c r="X83" s="25">
        <v>0.95</v>
      </c>
      <c r="Y83" s="25">
        <v>0.95</v>
      </c>
    </row>
    <row r="84" spans="1:25" ht="135.75" customHeight="1" x14ac:dyDescent="0.25">
      <c r="A84" s="39">
        <v>5</v>
      </c>
      <c r="B84" s="176"/>
      <c r="C84" s="176"/>
      <c r="D84" s="176"/>
      <c r="E84" s="12" t="s">
        <v>36</v>
      </c>
      <c r="F84" s="13" t="s">
        <v>37</v>
      </c>
      <c r="G84" s="17" t="s">
        <v>38</v>
      </c>
      <c r="H84" s="8">
        <v>0.98</v>
      </c>
      <c r="I84" s="5">
        <f>AVERAGE(N84:Y84)</f>
        <v>0.98000000000000032</v>
      </c>
      <c r="J84" s="5">
        <f t="shared" si="5"/>
        <v>1.0000000000000004</v>
      </c>
      <c r="K84" s="176"/>
      <c r="L84" s="188"/>
      <c r="M84" s="176"/>
      <c r="N84" s="25">
        <v>0.98</v>
      </c>
      <c r="O84" s="25">
        <v>0.98</v>
      </c>
      <c r="P84" s="25">
        <v>0.98</v>
      </c>
      <c r="Q84" s="25">
        <v>0.98</v>
      </c>
      <c r="R84" s="25">
        <v>0.98</v>
      </c>
      <c r="S84" s="25">
        <v>0.98</v>
      </c>
      <c r="T84" s="25">
        <v>0.98</v>
      </c>
      <c r="U84" s="25">
        <v>0.98</v>
      </c>
      <c r="V84" s="25">
        <v>0.98</v>
      </c>
      <c r="W84" s="25">
        <v>0.98</v>
      </c>
      <c r="X84" s="25">
        <v>0.98</v>
      </c>
      <c r="Y84" s="25">
        <v>0.98</v>
      </c>
    </row>
    <row r="85" spans="1:25" ht="85.5" customHeight="1" x14ac:dyDescent="0.25">
      <c r="A85" s="39">
        <v>6</v>
      </c>
      <c r="B85" s="176" t="s">
        <v>39</v>
      </c>
      <c r="C85" s="176" t="s">
        <v>40</v>
      </c>
      <c r="D85" s="176" t="s">
        <v>41</v>
      </c>
      <c r="E85" s="3" t="s">
        <v>42</v>
      </c>
      <c r="F85" s="4" t="s">
        <v>602</v>
      </c>
      <c r="G85" s="17" t="s">
        <v>43</v>
      </c>
      <c r="H85" s="1">
        <v>1</v>
      </c>
      <c r="I85" s="1">
        <f>SUM(N85:Y85)</f>
        <v>1</v>
      </c>
      <c r="J85" s="5">
        <f t="shared" si="5"/>
        <v>1</v>
      </c>
      <c r="K85" s="176" t="s">
        <v>44</v>
      </c>
      <c r="L85" s="188"/>
      <c r="M85" s="176"/>
      <c r="N85" s="23"/>
      <c r="O85" s="23"/>
      <c r="P85" s="26"/>
      <c r="Q85" s="23"/>
      <c r="R85" s="23"/>
      <c r="S85" s="26"/>
      <c r="T85" s="23"/>
      <c r="U85" s="23"/>
      <c r="V85" s="26"/>
      <c r="W85" s="21">
        <v>1</v>
      </c>
      <c r="X85" s="23"/>
      <c r="Y85" s="26"/>
    </row>
    <row r="86" spans="1:25" ht="85.5" customHeight="1" x14ac:dyDescent="0.25">
      <c r="A86" s="39">
        <v>7</v>
      </c>
      <c r="B86" s="176"/>
      <c r="C86" s="176"/>
      <c r="D86" s="176"/>
      <c r="E86" s="3" t="s">
        <v>45</v>
      </c>
      <c r="F86" s="4" t="s">
        <v>603</v>
      </c>
      <c r="G86" s="18" t="s">
        <v>518</v>
      </c>
      <c r="H86" s="8">
        <v>0.8</v>
      </c>
      <c r="I86" s="5">
        <f>AVERAGE(N86:Y86)</f>
        <v>0.8</v>
      </c>
      <c r="J86" s="5">
        <f t="shared" si="5"/>
        <v>1</v>
      </c>
      <c r="K86" s="176"/>
      <c r="L86" s="188"/>
      <c r="M86" s="176"/>
      <c r="N86" s="23"/>
      <c r="O86" s="23"/>
      <c r="P86" s="23"/>
      <c r="Q86" s="23"/>
      <c r="R86" s="23"/>
      <c r="S86" s="23"/>
      <c r="T86" s="23"/>
      <c r="U86" s="23"/>
      <c r="V86" s="23"/>
      <c r="W86" s="25">
        <v>0.8</v>
      </c>
      <c r="X86" s="23"/>
      <c r="Y86" s="23"/>
    </row>
    <row r="87" spans="1:25" ht="288.75" customHeight="1" x14ac:dyDescent="0.25">
      <c r="A87" s="39">
        <v>8</v>
      </c>
      <c r="B87" s="176"/>
      <c r="C87" s="176"/>
      <c r="D87" s="176"/>
      <c r="E87" s="13" t="s">
        <v>47</v>
      </c>
      <c r="F87" s="15" t="s">
        <v>48</v>
      </c>
      <c r="G87" s="11" t="s">
        <v>49</v>
      </c>
      <c r="H87" s="1">
        <v>3</v>
      </c>
      <c r="I87" s="1">
        <f>+R87+T87+W87</f>
        <v>3</v>
      </c>
      <c r="J87" s="5">
        <f t="shared" si="5"/>
        <v>1</v>
      </c>
      <c r="K87" s="17" t="s">
        <v>50</v>
      </c>
      <c r="L87" s="188"/>
      <c r="M87" s="176"/>
      <c r="N87" s="47"/>
      <c r="O87" s="23"/>
      <c r="P87" s="47"/>
      <c r="Q87" s="47"/>
      <c r="R87" s="21">
        <v>1</v>
      </c>
      <c r="S87" s="23"/>
      <c r="T87" s="21">
        <v>1</v>
      </c>
      <c r="U87" s="23"/>
      <c r="V87" s="47"/>
      <c r="W87" s="21">
        <v>1</v>
      </c>
      <c r="X87" s="23"/>
      <c r="Y87" s="47"/>
    </row>
    <row r="88" spans="1:25" ht="189.75" customHeight="1" x14ac:dyDescent="0.25">
      <c r="A88" s="40">
        <v>9</v>
      </c>
      <c r="B88" s="18" t="s">
        <v>39</v>
      </c>
      <c r="C88" s="18" t="s">
        <v>40</v>
      </c>
      <c r="D88" s="18" t="s">
        <v>51</v>
      </c>
      <c r="E88" s="13" t="s">
        <v>52</v>
      </c>
      <c r="F88" s="20" t="s">
        <v>63</v>
      </c>
      <c r="G88" s="18" t="s">
        <v>54</v>
      </c>
      <c r="H88" s="8">
        <v>0.2</v>
      </c>
      <c r="I88" s="8">
        <f>+S88+V88+Y88</f>
        <v>0.2</v>
      </c>
      <c r="J88" s="5">
        <f>+I88/H88</f>
        <v>1</v>
      </c>
      <c r="K88" s="18" t="s">
        <v>55</v>
      </c>
      <c r="L88" s="28">
        <v>0</v>
      </c>
      <c r="M88" s="18" t="s">
        <v>56</v>
      </c>
      <c r="N88" s="23"/>
      <c r="O88" s="23"/>
      <c r="P88" s="23"/>
      <c r="Q88" s="23"/>
      <c r="R88" s="23"/>
      <c r="S88" s="25">
        <v>0.05</v>
      </c>
      <c r="T88" s="23"/>
      <c r="U88" s="23"/>
      <c r="V88" s="25">
        <v>0.05</v>
      </c>
      <c r="W88" s="23"/>
      <c r="X88" s="23"/>
      <c r="Y88" s="25">
        <v>0.1</v>
      </c>
    </row>
    <row r="89" spans="1:25" ht="20.25" x14ac:dyDescent="0.25">
      <c r="A89" s="171" t="s">
        <v>69</v>
      </c>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row>
    <row r="90" spans="1:25" x14ac:dyDescent="0.25">
      <c r="A90" s="172" t="s">
        <v>2</v>
      </c>
      <c r="B90" s="172" t="s">
        <v>3</v>
      </c>
      <c r="C90" s="172" t="s">
        <v>4</v>
      </c>
      <c r="D90" s="172" t="s">
        <v>5</v>
      </c>
      <c r="E90" s="172" t="s">
        <v>6</v>
      </c>
      <c r="F90" s="173" t="s">
        <v>7</v>
      </c>
      <c r="G90" s="173" t="s">
        <v>8</v>
      </c>
      <c r="H90" s="172" t="s">
        <v>9</v>
      </c>
      <c r="I90" s="172" t="s">
        <v>10</v>
      </c>
      <c r="J90" s="173" t="s">
        <v>11</v>
      </c>
      <c r="K90" s="173" t="s">
        <v>12</v>
      </c>
      <c r="L90" s="172" t="s">
        <v>13</v>
      </c>
      <c r="M90" s="173" t="s">
        <v>14</v>
      </c>
      <c r="N90" s="172" t="s">
        <v>15</v>
      </c>
      <c r="O90" s="172"/>
      <c r="P90" s="172"/>
      <c r="Q90" s="172" t="s">
        <v>16</v>
      </c>
      <c r="R90" s="172"/>
      <c r="S90" s="172"/>
      <c r="T90" s="172" t="s">
        <v>17</v>
      </c>
      <c r="U90" s="172"/>
      <c r="V90" s="172"/>
      <c r="W90" s="172" t="s">
        <v>18</v>
      </c>
      <c r="X90" s="172"/>
      <c r="Y90" s="172"/>
    </row>
    <row r="91" spans="1:25" x14ac:dyDescent="0.25">
      <c r="A91" s="172"/>
      <c r="B91" s="172"/>
      <c r="C91" s="172"/>
      <c r="D91" s="172"/>
      <c r="E91" s="172"/>
      <c r="F91" s="173"/>
      <c r="G91" s="173"/>
      <c r="H91" s="172"/>
      <c r="I91" s="172"/>
      <c r="J91" s="173"/>
      <c r="K91" s="173"/>
      <c r="L91" s="172"/>
      <c r="M91" s="173"/>
      <c r="N91" s="172"/>
      <c r="O91" s="172"/>
      <c r="P91" s="172"/>
      <c r="Q91" s="172"/>
      <c r="R91" s="172"/>
      <c r="S91" s="172"/>
      <c r="T91" s="172"/>
      <c r="U91" s="172"/>
      <c r="V91" s="172"/>
      <c r="W91" s="172"/>
      <c r="X91" s="172"/>
      <c r="Y91" s="172"/>
    </row>
    <row r="92" spans="1:25" ht="18.75" x14ac:dyDescent="0.25">
      <c r="A92" s="172"/>
      <c r="B92" s="172"/>
      <c r="C92" s="172"/>
      <c r="D92" s="172"/>
      <c r="E92" s="172"/>
      <c r="F92" s="173"/>
      <c r="G92" s="173"/>
      <c r="H92" s="172"/>
      <c r="I92" s="172" t="s">
        <v>19</v>
      </c>
      <c r="J92" s="173" t="s">
        <v>11</v>
      </c>
      <c r="K92" s="173"/>
      <c r="L92" s="172"/>
      <c r="M92" s="173"/>
      <c r="N92" s="35">
        <v>1</v>
      </c>
      <c r="O92" s="35">
        <v>2</v>
      </c>
      <c r="P92" s="35">
        <v>3</v>
      </c>
      <c r="Q92" s="35">
        <v>1</v>
      </c>
      <c r="R92" s="35">
        <v>2</v>
      </c>
      <c r="S92" s="35">
        <v>3</v>
      </c>
      <c r="T92" s="35">
        <v>1</v>
      </c>
      <c r="U92" s="35">
        <v>2</v>
      </c>
      <c r="V92" s="35">
        <v>3</v>
      </c>
      <c r="W92" s="35">
        <v>1</v>
      </c>
      <c r="X92" s="35">
        <v>2</v>
      </c>
      <c r="Y92" s="35">
        <v>3</v>
      </c>
    </row>
    <row r="93" spans="1:25" ht="56.25" customHeight="1" x14ac:dyDescent="0.25">
      <c r="A93" s="187">
        <v>1</v>
      </c>
      <c r="B93" s="176" t="s">
        <v>20</v>
      </c>
      <c r="C93" s="176" t="s">
        <v>58</v>
      </c>
      <c r="D93" s="176" t="s">
        <v>59</v>
      </c>
      <c r="E93" s="186" t="s">
        <v>21</v>
      </c>
      <c r="F93" s="170" t="s">
        <v>22</v>
      </c>
      <c r="G93" s="17" t="s">
        <v>23</v>
      </c>
      <c r="H93" s="1">
        <v>24</v>
      </c>
      <c r="I93" s="1">
        <f>SUM(N93:Y93)</f>
        <v>24</v>
      </c>
      <c r="J93" s="5">
        <f t="shared" ref="J93:J100" si="6">I93/H93</f>
        <v>1</v>
      </c>
      <c r="K93" s="170" t="s">
        <v>24</v>
      </c>
      <c r="L93" s="189">
        <v>750050</v>
      </c>
      <c r="M93" s="170" t="s">
        <v>25</v>
      </c>
      <c r="N93" s="21">
        <v>2</v>
      </c>
      <c r="O93" s="21">
        <v>2</v>
      </c>
      <c r="P93" s="21">
        <v>2</v>
      </c>
      <c r="Q93" s="21">
        <v>2</v>
      </c>
      <c r="R93" s="21">
        <v>2</v>
      </c>
      <c r="S93" s="21">
        <v>2</v>
      </c>
      <c r="T93" s="21">
        <v>2</v>
      </c>
      <c r="U93" s="21">
        <v>2</v>
      </c>
      <c r="V93" s="21">
        <v>2</v>
      </c>
      <c r="W93" s="21">
        <v>2</v>
      </c>
      <c r="X93" s="21">
        <v>2</v>
      </c>
      <c r="Y93" s="21">
        <v>2</v>
      </c>
    </row>
    <row r="94" spans="1:25" ht="56.25" customHeight="1" x14ac:dyDescent="0.25">
      <c r="A94" s="187"/>
      <c r="B94" s="176"/>
      <c r="C94" s="176"/>
      <c r="D94" s="176"/>
      <c r="E94" s="186"/>
      <c r="F94" s="170"/>
      <c r="G94" s="17" t="s">
        <v>26</v>
      </c>
      <c r="H94" s="1">
        <v>48</v>
      </c>
      <c r="I94" s="1">
        <f>SUM(N94:Y94)</f>
        <v>48</v>
      </c>
      <c r="J94" s="5">
        <f t="shared" si="6"/>
        <v>1</v>
      </c>
      <c r="K94" s="170"/>
      <c r="L94" s="189"/>
      <c r="M94" s="170"/>
      <c r="N94" s="21">
        <v>4</v>
      </c>
      <c r="O94" s="21">
        <v>4</v>
      </c>
      <c r="P94" s="21">
        <v>4</v>
      </c>
      <c r="Q94" s="21">
        <v>4</v>
      </c>
      <c r="R94" s="21">
        <v>4</v>
      </c>
      <c r="S94" s="21">
        <v>4</v>
      </c>
      <c r="T94" s="21">
        <v>4</v>
      </c>
      <c r="U94" s="21">
        <v>4</v>
      </c>
      <c r="V94" s="21">
        <v>4</v>
      </c>
      <c r="W94" s="21">
        <v>4</v>
      </c>
      <c r="X94" s="21">
        <v>4</v>
      </c>
      <c r="Y94" s="21">
        <v>4</v>
      </c>
    </row>
    <row r="95" spans="1:25" ht="56.25" customHeight="1" x14ac:dyDescent="0.25">
      <c r="A95" s="187"/>
      <c r="B95" s="176"/>
      <c r="C95" s="176"/>
      <c r="D95" s="176"/>
      <c r="E95" s="186"/>
      <c r="F95" s="170"/>
      <c r="G95" s="17" t="s">
        <v>27</v>
      </c>
      <c r="H95" s="1">
        <v>176</v>
      </c>
      <c r="I95" s="1">
        <f>SUM(N95:Y95)</f>
        <v>176</v>
      </c>
      <c r="J95" s="5">
        <f t="shared" si="6"/>
        <v>1</v>
      </c>
      <c r="K95" s="170"/>
      <c r="L95" s="189"/>
      <c r="M95" s="170"/>
      <c r="N95" s="21">
        <v>14</v>
      </c>
      <c r="O95" s="21">
        <v>14</v>
      </c>
      <c r="P95" s="21">
        <v>14</v>
      </c>
      <c r="Q95" s="21">
        <v>14</v>
      </c>
      <c r="R95" s="21">
        <v>15</v>
      </c>
      <c r="S95" s="21">
        <v>15</v>
      </c>
      <c r="T95" s="21">
        <v>15</v>
      </c>
      <c r="U95" s="21">
        <v>15</v>
      </c>
      <c r="V95" s="21">
        <v>15</v>
      </c>
      <c r="W95" s="21">
        <v>15</v>
      </c>
      <c r="X95" s="21">
        <v>15</v>
      </c>
      <c r="Y95" s="21">
        <v>15</v>
      </c>
    </row>
    <row r="96" spans="1:25" ht="150" x14ac:dyDescent="0.25">
      <c r="A96" s="39">
        <v>2</v>
      </c>
      <c r="B96" s="176"/>
      <c r="C96" s="176"/>
      <c r="D96" s="176"/>
      <c r="E96" s="14" t="s">
        <v>28</v>
      </c>
      <c r="F96" s="15" t="s">
        <v>29</v>
      </c>
      <c r="G96" s="17" t="s">
        <v>30</v>
      </c>
      <c r="H96" s="8">
        <v>0.95</v>
      </c>
      <c r="I96" s="5">
        <f>AVERAGE(N96:Y96)</f>
        <v>0.94999999999999984</v>
      </c>
      <c r="J96" s="5">
        <f t="shared" si="6"/>
        <v>0.99999999999999989</v>
      </c>
      <c r="K96" s="170"/>
      <c r="L96" s="189"/>
      <c r="M96" s="170"/>
      <c r="N96" s="25">
        <v>0.95</v>
      </c>
      <c r="O96" s="25">
        <v>0.95</v>
      </c>
      <c r="P96" s="25">
        <v>0.95</v>
      </c>
      <c r="Q96" s="25">
        <v>0.95</v>
      </c>
      <c r="R96" s="25">
        <v>0.95</v>
      </c>
      <c r="S96" s="25">
        <v>0.95</v>
      </c>
      <c r="T96" s="25">
        <v>0.95</v>
      </c>
      <c r="U96" s="25">
        <v>0.95</v>
      </c>
      <c r="V96" s="25">
        <v>0.95</v>
      </c>
      <c r="W96" s="25">
        <v>0.95</v>
      </c>
      <c r="X96" s="25">
        <v>0.95</v>
      </c>
      <c r="Y96" s="25">
        <v>0.95</v>
      </c>
    </row>
    <row r="97" spans="1:25" ht="112.5" customHeight="1" x14ac:dyDescent="0.25">
      <c r="A97" s="39">
        <v>3</v>
      </c>
      <c r="B97" s="176"/>
      <c r="C97" s="176"/>
      <c r="D97" s="176"/>
      <c r="E97" s="12" t="s">
        <v>31</v>
      </c>
      <c r="F97" s="170" t="s">
        <v>32</v>
      </c>
      <c r="G97" s="17" t="s">
        <v>33</v>
      </c>
      <c r="H97" s="8">
        <v>0.95</v>
      </c>
      <c r="I97" s="5">
        <f>AVERAGE(N97:Y97)</f>
        <v>0.94999999999999984</v>
      </c>
      <c r="J97" s="5">
        <f t="shared" si="6"/>
        <v>0.99999999999999989</v>
      </c>
      <c r="K97" s="170"/>
      <c r="L97" s="189"/>
      <c r="M97" s="170"/>
      <c r="N97" s="25">
        <v>0.95</v>
      </c>
      <c r="O97" s="25">
        <v>0.95</v>
      </c>
      <c r="P97" s="25">
        <v>0.95</v>
      </c>
      <c r="Q97" s="25">
        <v>0.95</v>
      </c>
      <c r="R97" s="25">
        <v>0.95</v>
      </c>
      <c r="S97" s="25">
        <v>0.95</v>
      </c>
      <c r="T97" s="25">
        <v>0.95</v>
      </c>
      <c r="U97" s="25">
        <v>0.95</v>
      </c>
      <c r="V97" s="25">
        <v>0.95</v>
      </c>
      <c r="W97" s="25">
        <v>0.95</v>
      </c>
      <c r="X97" s="25">
        <v>0.95</v>
      </c>
      <c r="Y97" s="25">
        <v>0.95</v>
      </c>
    </row>
    <row r="98" spans="1:25" ht="112.5" customHeight="1" x14ac:dyDescent="0.25">
      <c r="A98" s="39">
        <v>4</v>
      </c>
      <c r="B98" s="176"/>
      <c r="C98" s="176"/>
      <c r="D98" s="176"/>
      <c r="E98" s="12" t="s">
        <v>34</v>
      </c>
      <c r="F98" s="170"/>
      <c r="G98" s="17" t="s">
        <v>35</v>
      </c>
      <c r="H98" s="8">
        <v>0.95</v>
      </c>
      <c r="I98" s="5">
        <f>AVERAGE(N98:Y98)</f>
        <v>0.94999999999999984</v>
      </c>
      <c r="J98" s="5">
        <f t="shared" si="6"/>
        <v>0.99999999999999989</v>
      </c>
      <c r="K98" s="170"/>
      <c r="L98" s="189"/>
      <c r="M98" s="170"/>
      <c r="N98" s="25">
        <v>0.95</v>
      </c>
      <c r="O98" s="25">
        <v>0.95</v>
      </c>
      <c r="P98" s="25">
        <v>0.95</v>
      </c>
      <c r="Q98" s="25">
        <v>0.95</v>
      </c>
      <c r="R98" s="25">
        <v>0.95</v>
      </c>
      <c r="S98" s="25">
        <v>0.95</v>
      </c>
      <c r="T98" s="25">
        <v>0.95</v>
      </c>
      <c r="U98" s="25">
        <v>0.95</v>
      </c>
      <c r="V98" s="25">
        <v>0.95</v>
      </c>
      <c r="W98" s="25">
        <v>0.95</v>
      </c>
      <c r="X98" s="25">
        <v>0.95</v>
      </c>
      <c r="Y98" s="25">
        <v>0.95</v>
      </c>
    </row>
    <row r="99" spans="1:25" ht="93.75" x14ac:dyDescent="0.25">
      <c r="A99" s="39">
        <v>5</v>
      </c>
      <c r="B99" s="176"/>
      <c r="C99" s="176"/>
      <c r="D99" s="176"/>
      <c r="E99" s="12" t="s">
        <v>36</v>
      </c>
      <c r="F99" s="13" t="s">
        <v>37</v>
      </c>
      <c r="G99" s="17" t="s">
        <v>38</v>
      </c>
      <c r="H99" s="8">
        <v>0.98</v>
      </c>
      <c r="I99" s="5">
        <f>AVERAGE(N99:Y99)</f>
        <v>0.98000000000000032</v>
      </c>
      <c r="J99" s="5">
        <f t="shared" si="6"/>
        <v>1.0000000000000004</v>
      </c>
      <c r="K99" s="170"/>
      <c r="L99" s="189"/>
      <c r="M99" s="170"/>
      <c r="N99" s="25">
        <v>0.98</v>
      </c>
      <c r="O99" s="25">
        <v>0.98</v>
      </c>
      <c r="P99" s="25">
        <v>0.98</v>
      </c>
      <c r="Q99" s="25">
        <v>0.98</v>
      </c>
      <c r="R99" s="25">
        <v>0.98</v>
      </c>
      <c r="S99" s="25">
        <v>0.98</v>
      </c>
      <c r="T99" s="25">
        <v>0.98</v>
      </c>
      <c r="U99" s="25">
        <v>0.98</v>
      </c>
      <c r="V99" s="25">
        <v>0.98</v>
      </c>
      <c r="W99" s="25">
        <v>0.98</v>
      </c>
      <c r="X99" s="25">
        <v>0.98</v>
      </c>
      <c r="Y99" s="25">
        <v>0.98</v>
      </c>
    </row>
    <row r="100" spans="1:25" ht="225" x14ac:dyDescent="0.25">
      <c r="A100" s="39">
        <v>8</v>
      </c>
      <c r="B100" s="11"/>
      <c r="C100" s="11"/>
      <c r="D100" s="11"/>
      <c r="E100" s="13" t="s">
        <v>47</v>
      </c>
      <c r="F100" s="15" t="s">
        <v>48</v>
      </c>
      <c r="G100" s="11" t="s">
        <v>49</v>
      </c>
      <c r="H100" s="1">
        <v>2</v>
      </c>
      <c r="I100" s="1">
        <f>+Q100+R100+S100+T100+W100</f>
        <v>2</v>
      </c>
      <c r="J100" s="5">
        <f t="shared" si="6"/>
        <v>1</v>
      </c>
      <c r="K100" s="13" t="s">
        <v>50</v>
      </c>
      <c r="L100" s="189"/>
      <c r="M100" s="170"/>
      <c r="N100" s="47"/>
      <c r="O100" s="23"/>
      <c r="P100" s="47"/>
      <c r="Q100" s="23"/>
      <c r="R100" s="23"/>
      <c r="S100" s="23"/>
      <c r="T100" s="21">
        <v>1</v>
      </c>
      <c r="U100" s="23"/>
      <c r="V100" s="47"/>
      <c r="W100" s="21">
        <v>1</v>
      </c>
      <c r="X100" s="23"/>
      <c r="Y100" s="47"/>
    </row>
    <row r="101" spans="1:25" ht="216.75" customHeight="1" x14ac:dyDescent="0.25">
      <c r="A101" s="40">
        <v>9</v>
      </c>
      <c r="B101" s="18" t="s">
        <v>39</v>
      </c>
      <c r="C101" s="18" t="s">
        <v>40</v>
      </c>
      <c r="D101" s="18" t="s">
        <v>51</v>
      </c>
      <c r="E101" s="13" t="s">
        <v>52</v>
      </c>
      <c r="F101" s="20" t="s">
        <v>63</v>
      </c>
      <c r="G101" s="18" t="s">
        <v>54</v>
      </c>
      <c r="H101" s="8">
        <v>0.2</v>
      </c>
      <c r="I101" s="8">
        <f>+S101+V101+Y101</f>
        <v>0.2</v>
      </c>
      <c r="J101" s="5">
        <f>+I101/H101</f>
        <v>1</v>
      </c>
      <c r="K101" s="13" t="s">
        <v>55</v>
      </c>
      <c r="L101" s="49">
        <v>0</v>
      </c>
      <c r="M101" s="13" t="s">
        <v>56</v>
      </c>
      <c r="N101" s="23"/>
      <c r="O101" s="23"/>
      <c r="P101" s="23"/>
      <c r="Q101" s="23"/>
      <c r="R101" s="23"/>
      <c r="S101" s="25">
        <v>0.05</v>
      </c>
      <c r="T101" s="23"/>
      <c r="U101" s="23"/>
      <c r="V101" s="25">
        <v>0.05</v>
      </c>
      <c r="W101" s="23"/>
      <c r="X101" s="23"/>
      <c r="Y101" s="25">
        <v>0.1</v>
      </c>
    </row>
    <row r="102" spans="1:25" ht="20.25" x14ac:dyDescent="0.25">
      <c r="A102" s="171" t="s">
        <v>617</v>
      </c>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row>
    <row r="103" spans="1:25" x14ac:dyDescent="0.25">
      <c r="A103" s="172" t="s">
        <v>2</v>
      </c>
      <c r="B103" s="172" t="s">
        <v>3</v>
      </c>
      <c r="C103" s="172" t="s">
        <v>4</v>
      </c>
      <c r="D103" s="172" t="s">
        <v>5</v>
      </c>
      <c r="E103" s="172" t="s">
        <v>6</v>
      </c>
      <c r="F103" s="173" t="s">
        <v>7</v>
      </c>
      <c r="G103" s="173" t="s">
        <v>8</v>
      </c>
      <c r="H103" s="172" t="s">
        <v>9</v>
      </c>
      <c r="I103" s="172" t="s">
        <v>10</v>
      </c>
      <c r="J103" s="173" t="s">
        <v>11</v>
      </c>
      <c r="K103" s="173" t="s">
        <v>12</v>
      </c>
      <c r="L103" s="172" t="s">
        <v>13</v>
      </c>
      <c r="M103" s="173" t="s">
        <v>14</v>
      </c>
      <c r="N103" s="172" t="s">
        <v>15</v>
      </c>
      <c r="O103" s="172"/>
      <c r="P103" s="172"/>
      <c r="Q103" s="172" t="s">
        <v>16</v>
      </c>
      <c r="R103" s="172"/>
      <c r="S103" s="172"/>
      <c r="T103" s="172" t="s">
        <v>17</v>
      </c>
      <c r="U103" s="172"/>
      <c r="V103" s="172"/>
      <c r="W103" s="172" t="s">
        <v>18</v>
      </c>
      <c r="X103" s="172"/>
      <c r="Y103" s="172"/>
    </row>
    <row r="104" spans="1:25" x14ac:dyDescent="0.25">
      <c r="A104" s="172"/>
      <c r="B104" s="172"/>
      <c r="C104" s="172"/>
      <c r="D104" s="172"/>
      <c r="E104" s="172"/>
      <c r="F104" s="173"/>
      <c r="G104" s="173"/>
      <c r="H104" s="172"/>
      <c r="I104" s="172"/>
      <c r="J104" s="173"/>
      <c r="K104" s="173"/>
      <c r="L104" s="172"/>
      <c r="M104" s="173"/>
      <c r="N104" s="172"/>
      <c r="O104" s="172"/>
      <c r="P104" s="172"/>
      <c r="Q104" s="172"/>
      <c r="R104" s="172"/>
      <c r="S104" s="172"/>
      <c r="T104" s="172"/>
      <c r="U104" s="172"/>
      <c r="V104" s="172"/>
      <c r="W104" s="172"/>
      <c r="X104" s="172"/>
      <c r="Y104" s="172"/>
    </row>
    <row r="105" spans="1:25" ht="18.75" x14ac:dyDescent="0.25">
      <c r="A105" s="172"/>
      <c r="B105" s="172"/>
      <c r="C105" s="172"/>
      <c r="D105" s="172"/>
      <c r="E105" s="172"/>
      <c r="F105" s="173"/>
      <c r="G105" s="173"/>
      <c r="H105" s="172"/>
      <c r="I105" s="172" t="s">
        <v>19</v>
      </c>
      <c r="J105" s="173" t="s">
        <v>11</v>
      </c>
      <c r="K105" s="173"/>
      <c r="L105" s="172"/>
      <c r="M105" s="173"/>
      <c r="N105" s="35">
        <v>1</v>
      </c>
      <c r="O105" s="35">
        <v>2</v>
      </c>
      <c r="P105" s="35">
        <v>3</v>
      </c>
      <c r="Q105" s="35">
        <v>1</v>
      </c>
      <c r="R105" s="35">
        <v>2</v>
      </c>
      <c r="S105" s="35">
        <v>3</v>
      </c>
      <c r="T105" s="35">
        <v>1</v>
      </c>
      <c r="U105" s="35">
        <v>2</v>
      </c>
      <c r="V105" s="35">
        <v>3</v>
      </c>
      <c r="W105" s="35">
        <v>1</v>
      </c>
      <c r="X105" s="35">
        <v>2</v>
      </c>
      <c r="Y105" s="35">
        <v>3</v>
      </c>
    </row>
    <row r="106" spans="1:25" ht="37.5" customHeight="1" x14ac:dyDescent="0.25">
      <c r="A106" s="187">
        <v>1</v>
      </c>
      <c r="B106" s="176" t="s">
        <v>20</v>
      </c>
      <c r="C106" s="176" t="s">
        <v>58</v>
      </c>
      <c r="D106" s="176" t="s">
        <v>59</v>
      </c>
      <c r="E106" s="185" t="s">
        <v>21</v>
      </c>
      <c r="F106" s="166" t="s">
        <v>22</v>
      </c>
      <c r="G106" s="4" t="s">
        <v>23</v>
      </c>
      <c r="H106" s="1">
        <v>2127</v>
      </c>
      <c r="I106" s="1">
        <f>SUM(N106:Y106)</f>
        <v>2127</v>
      </c>
      <c r="J106" s="61">
        <f t="shared" ref="J106:J115" si="7">I106/H106</f>
        <v>1</v>
      </c>
      <c r="K106" s="168" t="s">
        <v>24</v>
      </c>
      <c r="L106" s="196">
        <v>0</v>
      </c>
      <c r="M106" s="176" t="s">
        <v>25</v>
      </c>
      <c r="N106" s="27">
        <v>177</v>
      </c>
      <c r="O106" s="27">
        <v>177</v>
      </c>
      <c r="P106" s="27">
        <v>178</v>
      </c>
      <c r="Q106" s="27">
        <v>177</v>
      </c>
      <c r="R106" s="27">
        <v>177</v>
      </c>
      <c r="S106" s="27">
        <v>178</v>
      </c>
      <c r="T106" s="27">
        <v>177</v>
      </c>
      <c r="U106" s="27">
        <v>177</v>
      </c>
      <c r="V106" s="27">
        <v>178</v>
      </c>
      <c r="W106" s="27">
        <v>177</v>
      </c>
      <c r="X106" s="27">
        <v>177</v>
      </c>
      <c r="Y106" s="27">
        <v>177</v>
      </c>
    </row>
    <row r="107" spans="1:25" ht="37.5" x14ac:dyDescent="0.25">
      <c r="A107" s="187"/>
      <c r="B107" s="176"/>
      <c r="C107" s="176"/>
      <c r="D107" s="176"/>
      <c r="E107" s="185"/>
      <c r="F107" s="166"/>
      <c r="G107" s="4" t="s">
        <v>26</v>
      </c>
      <c r="H107" s="1">
        <v>4973</v>
      </c>
      <c r="I107" s="1">
        <f>SUM(N107:Y107)</f>
        <v>4973</v>
      </c>
      <c r="J107" s="61">
        <f t="shared" si="7"/>
        <v>1</v>
      </c>
      <c r="K107" s="168"/>
      <c r="L107" s="196"/>
      <c r="M107" s="176"/>
      <c r="N107" s="27">
        <v>414</v>
      </c>
      <c r="O107" s="27">
        <v>414</v>
      </c>
      <c r="P107" s="27">
        <v>415</v>
      </c>
      <c r="Q107" s="27">
        <v>414</v>
      </c>
      <c r="R107" s="27">
        <v>414</v>
      </c>
      <c r="S107" s="27">
        <v>417</v>
      </c>
      <c r="T107" s="27">
        <v>414</v>
      </c>
      <c r="U107" s="27">
        <v>414</v>
      </c>
      <c r="V107" s="27">
        <v>415</v>
      </c>
      <c r="W107" s="27">
        <v>414</v>
      </c>
      <c r="X107" s="27">
        <v>414</v>
      </c>
      <c r="Y107" s="27">
        <v>414</v>
      </c>
    </row>
    <row r="108" spans="1:25" ht="37.5" x14ac:dyDescent="0.25">
      <c r="A108" s="187"/>
      <c r="B108" s="176"/>
      <c r="C108" s="176"/>
      <c r="D108" s="176"/>
      <c r="E108" s="185"/>
      <c r="F108" s="166"/>
      <c r="G108" s="4" t="s">
        <v>27</v>
      </c>
      <c r="H108" s="1">
        <v>17629</v>
      </c>
      <c r="I108" s="1">
        <f>SUM(N108:Y108)</f>
        <v>17629</v>
      </c>
      <c r="J108" s="61">
        <f t="shared" si="7"/>
        <v>1</v>
      </c>
      <c r="K108" s="168"/>
      <c r="L108" s="196"/>
      <c r="M108" s="176"/>
      <c r="N108" s="27">
        <v>1469</v>
      </c>
      <c r="O108" s="27">
        <v>1469</v>
      </c>
      <c r="P108" s="27">
        <v>1469</v>
      </c>
      <c r="Q108" s="27">
        <v>1469</v>
      </c>
      <c r="R108" s="27">
        <v>1469</v>
      </c>
      <c r="S108" s="27">
        <v>1470</v>
      </c>
      <c r="T108" s="27">
        <v>1469</v>
      </c>
      <c r="U108" s="27">
        <v>1469</v>
      </c>
      <c r="V108" s="27">
        <v>1469</v>
      </c>
      <c r="W108" s="27">
        <v>1469</v>
      </c>
      <c r="X108" s="27">
        <v>1469</v>
      </c>
      <c r="Y108" s="27">
        <v>1469</v>
      </c>
    </row>
    <row r="109" spans="1:25" ht="131.25" customHeight="1" x14ac:dyDescent="0.25">
      <c r="A109" s="39">
        <v>2</v>
      </c>
      <c r="B109" s="176"/>
      <c r="C109" s="176"/>
      <c r="D109" s="176"/>
      <c r="E109" s="6" t="s">
        <v>28</v>
      </c>
      <c r="F109" s="7" t="s">
        <v>29</v>
      </c>
      <c r="G109" s="4" t="s">
        <v>30</v>
      </c>
      <c r="H109" s="61">
        <v>0.95</v>
      </c>
      <c r="I109" s="61" cm="1">
        <f t="array" ref="I109">SUM(N109:Y109/12)</f>
        <v>0.94999999999999973</v>
      </c>
      <c r="J109" s="61">
        <f t="shared" si="7"/>
        <v>0.99999999999999978</v>
      </c>
      <c r="K109" s="168"/>
      <c r="L109" s="196"/>
      <c r="M109" s="176"/>
      <c r="N109" s="25">
        <v>0.95</v>
      </c>
      <c r="O109" s="25">
        <v>0.95</v>
      </c>
      <c r="P109" s="25">
        <v>0.95</v>
      </c>
      <c r="Q109" s="25">
        <v>0.95</v>
      </c>
      <c r="R109" s="25">
        <v>0.95</v>
      </c>
      <c r="S109" s="25">
        <v>0.95</v>
      </c>
      <c r="T109" s="25">
        <v>0.95</v>
      </c>
      <c r="U109" s="25">
        <v>0.95</v>
      </c>
      <c r="V109" s="25">
        <v>0.95</v>
      </c>
      <c r="W109" s="25">
        <v>0.95</v>
      </c>
      <c r="X109" s="25">
        <v>0.95</v>
      </c>
      <c r="Y109" s="25">
        <v>0.95</v>
      </c>
    </row>
    <row r="110" spans="1:25" ht="37.5" customHeight="1" x14ac:dyDescent="0.25">
      <c r="A110" s="39">
        <v>3</v>
      </c>
      <c r="B110" s="176"/>
      <c r="C110" s="176"/>
      <c r="D110" s="176"/>
      <c r="E110" s="2" t="s">
        <v>31</v>
      </c>
      <c r="F110" s="166" t="s">
        <v>32</v>
      </c>
      <c r="G110" s="4" t="s">
        <v>33</v>
      </c>
      <c r="H110" s="61">
        <v>0.95</v>
      </c>
      <c r="I110" s="61" cm="1">
        <f t="array" ref="I110">SUM(N110:Y110/12)</f>
        <v>0.94999999999999973</v>
      </c>
      <c r="J110" s="61">
        <f t="shared" si="7"/>
        <v>0.99999999999999978</v>
      </c>
      <c r="K110" s="168"/>
      <c r="L110" s="196"/>
      <c r="M110" s="176"/>
      <c r="N110" s="25">
        <v>0.95</v>
      </c>
      <c r="O110" s="25">
        <v>0.95</v>
      </c>
      <c r="P110" s="25">
        <v>0.95</v>
      </c>
      <c r="Q110" s="25">
        <v>0.95</v>
      </c>
      <c r="R110" s="25">
        <v>0.95</v>
      </c>
      <c r="S110" s="25">
        <v>0.95</v>
      </c>
      <c r="T110" s="25">
        <v>0.95</v>
      </c>
      <c r="U110" s="25">
        <v>0.95</v>
      </c>
      <c r="V110" s="25">
        <v>0.95</v>
      </c>
      <c r="W110" s="25">
        <v>0.95</v>
      </c>
      <c r="X110" s="25">
        <v>0.95</v>
      </c>
      <c r="Y110" s="25">
        <v>0.95</v>
      </c>
    </row>
    <row r="111" spans="1:25" ht="37.5" x14ac:dyDescent="0.25">
      <c r="A111" s="39">
        <v>4</v>
      </c>
      <c r="B111" s="176"/>
      <c r="C111" s="176"/>
      <c r="D111" s="176"/>
      <c r="E111" s="2" t="s">
        <v>34</v>
      </c>
      <c r="F111" s="166"/>
      <c r="G111" s="4" t="s">
        <v>35</v>
      </c>
      <c r="H111" s="61">
        <v>0.95</v>
      </c>
      <c r="I111" s="61" cm="1">
        <f t="array" ref="I111">SUM(N111:Y111/12)</f>
        <v>0.94999999999999973</v>
      </c>
      <c r="J111" s="61">
        <f t="shared" si="7"/>
        <v>0.99999999999999978</v>
      </c>
      <c r="K111" s="168"/>
      <c r="L111" s="196"/>
      <c r="M111" s="176"/>
      <c r="N111" s="25">
        <v>0.95</v>
      </c>
      <c r="O111" s="25">
        <v>0.95</v>
      </c>
      <c r="P111" s="25">
        <v>0.95</v>
      </c>
      <c r="Q111" s="25">
        <v>0.95</v>
      </c>
      <c r="R111" s="25">
        <v>0.95</v>
      </c>
      <c r="S111" s="25">
        <v>0.95</v>
      </c>
      <c r="T111" s="25">
        <v>0.95</v>
      </c>
      <c r="U111" s="25">
        <v>0.95</v>
      </c>
      <c r="V111" s="25">
        <v>0.95</v>
      </c>
      <c r="W111" s="25">
        <v>0.95</v>
      </c>
      <c r="X111" s="25">
        <v>0.95</v>
      </c>
      <c r="Y111" s="25">
        <v>0.95</v>
      </c>
    </row>
    <row r="112" spans="1:25" ht="93.75" x14ac:dyDescent="0.25">
      <c r="A112" s="39">
        <v>5</v>
      </c>
      <c r="B112" s="176"/>
      <c r="C112" s="176"/>
      <c r="D112" s="176"/>
      <c r="E112" s="2" t="s">
        <v>36</v>
      </c>
      <c r="F112" s="3" t="s">
        <v>37</v>
      </c>
      <c r="G112" s="4" t="s">
        <v>38</v>
      </c>
      <c r="H112" s="61">
        <v>0.98</v>
      </c>
      <c r="I112" s="61" cm="1">
        <f t="array" ref="I112">SUM(N112:Y112/12)</f>
        <v>0.98</v>
      </c>
      <c r="J112" s="61">
        <f t="shared" si="7"/>
        <v>1</v>
      </c>
      <c r="K112" s="168"/>
      <c r="L112" s="196"/>
      <c r="M112" s="176"/>
      <c r="N112" s="25">
        <v>0.98</v>
      </c>
      <c r="O112" s="25">
        <v>0.98</v>
      </c>
      <c r="P112" s="25">
        <v>0.98</v>
      </c>
      <c r="Q112" s="25">
        <v>0.98</v>
      </c>
      <c r="R112" s="25">
        <v>0.98</v>
      </c>
      <c r="S112" s="25">
        <v>0.98</v>
      </c>
      <c r="T112" s="25">
        <v>0.98</v>
      </c>
      <c r="U112" s="25">
        <v>0.98</v>
      </c>
      <c r="V112" s="25">
        <v>0.98</v>
      </c>
      <c r="W112" s="25">
        <v>0.98</v>
      </c>
      <c r="X112" s="25">
        <v>0.98</v>
      </c>
      <c r="Y112" s="25">
        <v>0.98</v>
      </c>
    </row>
    <row r="113" spans="1:25" ht="132" customHeight="1" x14ac:dyDescent="0.25">
      <c r="A113" s="39">
        <v>6</v>
      </c>
      <c r="B113" s="176" t="s">
        <v>39</v>
      </c>
      <c r="C113" s="176" t="s">
        <v>40</v>
      </c>
      <c r="D113" s="176" t="s">
        <v>41</v>
      </c>
      <c r="E113" s="3" t="s">
        <v>42</v>
      </c>
      <c r="F113" s="149" t="s">
        <v>618</v>
      </c>
      <c r="G113" s="4" t="s">
        <v>70</v>
      </c>
      <c r="H113" s="1">
        <v>7</v>
      </c>
      <c r="I113" s="1">
        <f>SUM(N113:Y113)</f>
        <v>7</v>
      </c>
      <c r="J113" s="61">
        <f t="shared" si="7"/>
        <v>1</v>
      </c>
      <c r="K113" s="168" t="s">
        <v>44</v>
      </c>
      <c r="L113" s="196"/>
      <c r="M113" s="176"/>
      <c r="N113" s="23"/>
      <c r="O113" s="23"/>
      <c r="P113" s="26"/>
      <c r="Q113" s="23"/>
      <c r="R113" s="23"/>
      <c r="S113" s="26"/>
      <c r="T113" s="23"/>
      <c r="U113" s="23"/>
      <c r="V113" s="26"/>
      <c r="W113" s="21">
        <v>7</v>
      </c>
      <c r="X113" s="23"/>
      <c r="Y113" s="26"/>
    </row>
    <row r="114" spans="1:25" ht="132" customHeight="1" x14ac:dyDescent="0.25">
      <c r="A114" s="39">
        <v>7</v>
      </c>
      <c r="B114" s="176"/>
      <c r="C114" s="176"/>
      <c r="D114" s="176"/>
      <c r="E114" s="3" t="s">
        <v>619</v>
      </c>
      <c r="F114" s="149" t="s">
        <v>620</v>
      </c>
      <c r="G114" s="9" t="s">
        <v>46</v>
      </c>
      <c r="H114" s="61">
        <v>0.8</v>
      </c>
      <c r="I114" s="61">
        <f>SUM(N114:Y114)</f>
        <v>0.8</v>
      </c>
      <c r="J114" s="61">
        <f t="shared" si="7"/>
        <v>1</v>
      </c>
      <c r="K114" s="168"/>
      <c r="L114" s="196"/>
      <c r="M114" s="176"/>
      <c r="N114" s="23"/>
      <c r="O114" s="23"/>
      <c r="P114" s="23"/>
      <c r="Q114" s="23"/>
      <c r="R114" s="23"/>
      <c r="S114" s="23"/>
      <c r="T114" s="23"/>
      <c r="U114" s="23"/>
      <c r="V114" s="23"/>
      <c r="W114" s="25">
        <v>0.8</v>
      </c>
      <c r="X114" s="23"/>
      <c r="Y114" s="23"/>
    </row>
    <row r="115" spans="1:25" ht="225" x14ac:dyDescent="0.25">
      <c r="A115" s="39">
        <v>8</v>
      </c>
      <c r="B115" s="176"/>
      <c r="C115" s="176"/>
      <c r="D115" s="176"/>
      <c r="E115" s="3" t="s">
        <v>47</v>
      </c>
      <c r="F115" s="7" t="s">
        <v>48</v>
      </c>
      <c r="G115" s="1" t="s">
        <v>49</v>
      </c>
      <c r="H115" s="1">
        <v>5</v>
      </c>
      <c r="I115" s="1">
        <f>+Q115+R115+S115+T115+W115</f>
        <v>5</v>
      </c>
      <c r="J115" s="61">
        <f t="shared" si="7"/>
        <v>1</v>
      </c>
      <c r="K115" s="4" t="s">
        <v>50</v>
      </c>
      <c r="L115" s="196"/>
      <c r="M115" s="176"/>
      <c r="N115" s="47"/>
      <c r="O115" s="23"/>
      <c r="P115" s="47"/>
      <c r="Q115" s="21">
        <v>1</v>
      </c>
      <c r="R115" s="21">
        <v>1</v>
      </c>
      <c r="S115" s="21">
        <v>1</v>
      </c>
      <c r="T115" s="21">
        <v>1</v>
      </c>
      <c r="U115" s="23"/>
      <c r="V115" s="47"/>
      <c r="W115" s="21">
        <v>1</v>
      </c>
      <c r="X115" s="23"/>
      <c r="Y115" s="47"/>
    </row>
    <row r="116" spans="1:25" ht="131.25" x14ac:dyDescent="0.25">
      <c r="A116" s="40">
        <v>9</v>
      </c>
      <c r="B116" s="18" t="s">
        <v>39</v>
      </c>
      <c r="C116" s="18" t="s">
        <v>40</v>
      </c>
      <c r="D116" s="18" t="s">
        <v>51</v>
      </c>
      <c r="E116" s="3" t="s">
        <v>52</v>
      </c>
      <c r="F116" s="31" t="s">
        <v>63</v>
      </c>
      <c r="G116" s="9" t="s">
        <v>54</v>
      </c>
      <c r="H116" s="61">
        <v>0.2</v>
      </c>
      <c r="I116" s="8">
        <f>+S116+V116+Y116</f>
        <v>0.2</v>
      </c>
      <c r="J116" s="61">
        <f>+I116/H116</f>
        <v>1</v>
      </c>
      <c r="K116" s="9" t="s">
        <v>55</v>
      </c>
      <c r="L116" s="101">
        <v>0</v>
      </c>
      <c r="M116" s="18" t="s">
        <v>56</v>
      </c>
      <c r="N116" s="23"/>
      <c r="O116" s="23"/>
      <c r="P116" s="23"/>
      <c r="Q116" s="23"/>
      <c r="R116" s="23"/>
      <c r="S116" s="25">
        <v>0.05</v>
      </c>
      <c r="T116" s="23"/>
      <c r="U116" s="23"/>
      <c r="V116" s="25">
        <v>0.05</v>
      </c>
      <c r="W116" s="23"/>
      <c r="X116" s="23"/>
      <c r="Y116" s="25">
        <v>0.1</v>
      </c>
    </row>
    <row r="117" spans="1:25" ht="20.25" x14ac:dyDescent="0.25">
      <c r="A117" s="171" t="s">
        <v>519</v>
      </c>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row>
    <row r="118" spans="1:25" x14ac:dyDescent="0.25">
      <c r="A118" s="172" t="s">
        <v>2</v>
      </c>
      <c r="B118" s="172" t="s">
        <v>3</v>
      </c>
      <c r="C118" s="174" t="s">
        <v>4</v>
      </c>
      <c r="D118" s="172" t="s">
        <v>5</v>
      </c>
      <c r="E118" s="172" t="s">
        <v>6</v>
      </c>
      <c r="F118" s="173" t="s">
        <v>7</v>
      </c>
      <c r="G118" s="173" t="s">
        <v>8</v>
      </c>
      <c r="H118" s="172" t="s">
        <v>9</v>
      </c>
      <c r="I118" s="172" t="s">
        <v>10</v>
      </c>
      <c r="J118" s="173" t="s">
        <v>11</v>
      </c>
      <c r="K118" s="173" t="s">
        <v>12</v>
      </c>
      <c r="L118" s="172" t="s">
        <v>13</v>
      </c>
      <c r="M118" s="173" t="s">
        <v>14</v>
      </c>
      <c r="N118" s="172" t="s">
        <v>15</v>
      </c>
      <c r="O118" s="172"/>
      <c r="P118" s="172"/>
      <c r="Q118" s="172" t="s">
        <v>16</v>
      </c>
      <c r="R118" s="172"/>
      <c r="S118" s="172"/>
      <c r="T118" s="172" t="s">
        <v>17</v>
      </c>
      <c r="U118" s="172"/>
      <c r="V118" s="172"/>
      <c r="W118" s="172" t="s">
        <v>18</v>
      </c>
      <c r="X118" s="172"/>
      <c r="Y118" s="172"/>
    </row>
    <row r="119" spans="1:25" x14ac:dyDescent="0.25">
      <c r="A119" s="172"/>
      <c r="B119" s="172"/>
      <c r="C119" s="174"/>
      <c r="D119" s="172"/>
      <c r="E119" s="172"/>
      <c r="F119" s="173"/>
      <c r="G119" s="173"/>
      <c r="H119" s="172"/>
      <c r="I119" s="172"/>
      <c r="J119" s="173"/>
      <c r="K119" s="173"/>
      <c r="L119" s="172"/>
      <c r="M119" s="173"/>
      <c r="N119" s="172"/>
      <c r="O119" s="172"/>
      <c r="P119" s="172"/>
      <c r="Q119" s="172"/>
      <c r="R119" s="172"/>
      <c r="S119" s="172"/>
      <c r="T119" s="172"/>
      <c r="U119" s="172"/>
      <c r="V119" s="172"/>
      <c r="W119" s="172"/>
      <c r="X119" s="172"/>
      <c r="Y119" s="172"/>
    </row>
    <row r="120" spans="1:25" ht="18.75" x14ac:dyDescent="0.25">
      <c r="A120" s="172"/>
      <c r="B120" s="172"/>
      <c r="C120" s="174"/>
      <c r="D120" s="172"/>
      <c r="E120" s="172"/>
      <c r="F120" s="173"/>
      <c r="G120" s="173"/>
      <c r="H120" s="172"/>
      <c r="I120" s="172" t="s">
        <v>19</v>
      </c>
      <c r="J120" s="173" t="s">
        <v>11</v>
      </c>
      <c r="K120" s="173"/>
      <c r="L120" s="172"/>
      <c r="M120" s="173"/>
      <c r="N120" s="35">
        <v>1</v>
      </c>
      <c r="O120" s="35">
        <v>2</v>
      </c>
      <c r="P120" s="35">
        <v>3</v>
      </c>
      <c r="Q120" s="35">
        <v>1</v>
      </c>
      <c r="R120" s="35">
        <v>2</v>
      </c>
      <c r="S120" s="35">
        <v>3</v>
      </c>
      <c r="T120" s="35">
        <v>1</v>
      </c>
      <c r="U120" s="35">
        <v>2</v>
      </c>
      <c r="V120" s="35">
        <v>3</v>
      </c>
      <c r="W120" s="35">
        <v>1</v>
      </c>
      <c r="X120" s="35">
        <v>2</v>
      </c>
      <c r="Y120" s="35">
        <v>3</v>
      </c>
    </row>
    <row r="121" spans="1:25" ht="183" customHeight="1" x14ac:dyDescent="0.25">
      <c r="A121" s="23">
        <v>1</v>
      </c>
      <c r="B121" s="9" t="s">
        <v>39</v>
      </c>
      <c r="C121" s="3" t="s">
        <v>40</v>
      </c>
      <c r="D121" s="9" t="s">
        <v>41</v>
      </c>
      <c r="E121" s="3" t="s">
        <v>520</v>
      </c>
      <c r="F121" s="3" t="s">
        <v>521</v>
      </c>
      <c r="G121" s="3" t="s">
        <v>522</v>
      </c>
      <c r="H121" s="1">
        <v>1</v>
      </c>
      <c r="I121" s="1">
        <f>+P121</f>
        <v>0</v>
      </c>
      <c r="J121" s="70">
        <f>+I121/H121</f>
        <v>0</v>
      </c>
      <c r="K121" s="3" t="s">
        <v>523</v>
      </c>
      <c r="L121" s="71">
        <v>0</v>
      </c>
      <c r="M121" s="9" t="s">
        <v>524</v>
      </c>
      <c r="N121" s="23"/>
      <c r="O121" s="23"/>
      <c r="P121" s="23"/>
      <c r="Q121" s="23"/>
      <c r="R121" s="23"/>
      <c r="S121" s="21">
        <v>1</v>
      </c>
      <c r="T121" s="23"/>
      <c r="U121" s="23"/>
      <c r="V121" s="23"/>
      <c r="W121" s="23"/>
      <c r="X121" s="23"/>
      <c r="Y121" s="23"/>
    </row>
    <row r="122" spans="1:25" ht="153" customHeight="1" x14ac:dyDescent="0.3">
      <c r="A122" s="23">
        <f>1+A121</f>
        <v>2</v>
      </c>
      <c r="B122" s="9" t="s">
        <v>39</v>
      </c>
      <c r="C122" s="3" t="s">
        <v>40</v>
      </c>
      <c r="D122" s="9" t="s">
        <v>525</v>
      </c>
      <c r="E122" s="3" t="s">
        <v>526</v>
      </c>
      <c r="F122" s="3" t="s">
        <v>527</v>
      </c>
      <c r="G122" s="3" t="s">
        <v>528</v>
      </c>
      <c r="H122" s="1">
        <v>1</v>
      </c>
      <c r="I122" s="1">
        <f>+N122</f>
        <v>0</v>
      </c>
      <c r="J122" s="70">
        <f>+N122/H122</f>
        <v>0</v>
      </c>
      <c r="K122" s="3" t="s">
        <v>529</v>
      </c>
      <c r="L122" s="175">
        <v>1000000</v>
      </c>
      <c r="M122" s="4" t="s">
        <v>530</v>
      </c>
      <c r="N122" s="23"/>
      <c r="O122" s="118"/>
      <c r="P122" s="21">
        <v>1</v>
      </c>
      <c r="Q122" s="23"/>
      <c r="R122" s="23"/>
      <c r="S122" s="23"/>
      <c r="T122" s="23"/>
      <c r="U122" s="23"/>
      <c r="V122" s="23"/>
      <c r="W122" s="23"/>
      <c r="X122" s="23"/>
      <c r="Y122" s="23"/>
    </row>
    <row r="123" spans="1:25" ht="153" customHeight="1" x14ac:dyDescent="0.25">
      <c r="A123" s="23">
        <f t="shared" ref="A123:A127" si="8">1+A122</f>
        <v>3</v>
      </c>
      <c r="B123" s="9" t="s">
        <v>39</v>
      </c>
      <c r="C123" s="3" t="s">
        <v>40</v>
      </c>
      <c r="D123" s="9" t="s">
        <v>525</v>
      </c>
      <c r="E123" s="3" t="s">
        <v>531</v>
      </c>
      <c r="F123" s="3" t="s">
        <v>532</v>
      </c>
      <c r="G123" s="3" t="s">
        <v>533</v>
      </c>
      <c r="H123" s="1">
        <v>68</v>
      </c>
      <c r="I123" s="1">
        <f>+P123+S123+V123+Y123</f>
        <v>68</v>
      </c>
      <c r="J123" s="70">
        <f>+I123/H123</f>
        <v>1</v>
      </c>
      <c r="K123" s="3" t="s">
        <v>534</v>
      </c>
      <c r="L123" s="175"/>
      <c r="M123" s="4" t="s">
        <v>535</v>
      </c>
      <c r="N123" s="23"/>
      <c r="O123" s="23"/>
      <c r="P123" s="21">
        <v>17</v>
      </c>
      <c r="Q123" s="23"/>
      <c r="R123" s="23"/>
      <c r="S123" s="21">
        <v>17</v>
      </c>
      <c r="T123" s="23"/>
      <c r="U123" s="23"/>
      <c r="V123" s="21">
        <v>17</v>
      </c>
      <c r="W123" s="23"/>
      <c r="X123" s="23"/>
      <c r="Y123" s="21">
        <v>17</v>
      </c>
    </row>
    <row r="124" spans="1:25" ht="168.75" x14ac:dyDescent="0.3">
      <c r="A124" s="23">
        <f t="shared" si="8"/>
        <v>4</v>
      </c>
      <c r="B124" s="9" t="s">
        <v>39</v>
      </c>
      <c r="C124" s="3" t="s">
        <v>40</v>
      </c>
      <c r="D124" s="9" t="s">
        <v>525</v>
      </c>
      <c r="E124" s="3" t="s">
        <v>536</v>
      </c>
      <c r="F124" s="3" t="s">
        <v>537</v>
      </c>
      <c r="G124" s="7" t="s">
        <v>538</v>
      </c>
      <c r="H124" s="1">
        <v>1</v>
      </c>
      <c r="I124" s="70">
        <v>1</v>
      </c>
      <c r="J124" s="70">
        <v>1</v>
      </c>
      <c r="K124" s="3" t="s">
        <v>539</v>
      </c>
      <c r="L124" s="72">
        <v>0</v>
      </c>
      <c r="M124" s="9" t="s">
        <v>540</v>
      </c>
      <c r="N124" s="118"/>
      <c r="O124" s="23"/>
      <c r="P124" s="21">
        <v>1</v>
      </c>
      <c r="Q124" s="23"/>
      <c r="R124" s="23"/>
      <c r="S124" s="23"/>
      <c r="T124" s="23"/>
      <c r="U124" s="23"/>
      <c r="V124" s="23"/>
      <c r="W124" s="23"/>
      <c r="X124" s="23"/>
      <c r="Y124" s="23"/>
    </row>
    <row r="125" spans="1:25" ht="225" x14ac:dyDescent="0.25">
      <c r="A125" s="23">
        <f t="shared" si="8"/>
        <v>5</v>
      </c>
      <c r="B125" s="9" t="s">
        <v>39</v>
      </c>
      <c r="C125" s="3" t="s">
        <v>40</v>
      </c>
      <c r="D125" s="9" t="s">
        <v>41</v>
      </c>
      <c r="E125" s="3" t="s">
        <v>541</v>
      </c>
      <c r="F125" s="3" t="s">
        <v>542</v>
      </c>
      <c r="G125" s="3" t="s">
        <v>543</v>
      </c>
      <c r="H125" s="1">
        <v>1</v>
      </c>
      <c r="I125" s="1">
        <v>1</v>
      </c>
      <c r="J125" s="70">
        <v>1</v>
      </c>
      <c r="K125" s="3" t="s">
        <v>544</v>
      </c>
      <c r="L125" s="73">
        <v>0</v>
      </c>
      <c r="M125" s="3" t="s">
        <v>530</v>
      </c>
      <c r="N125" s="23"/>
      <c r="O125" s="23"/>
      <c r="P125" s="23"/>
      <c r="Q125" s="23"/>
      <c r="R125" s="23"/>
      <c r="S125" s="23"/>
      <c r="T125" s="23"/>
      <c r="U125" s="23"/>
      <c r="V125" s="23"/>
      <c r="W125" s="23"/>
      <c r="X125" s="23"/>
      <c r="Y125" s="21">
        <v>1</v>
      </c>
    </row>
    <row r="126" spans="1:25" ht="148.5" customHeight="1" x14ac:dyDescent="0.25">
      <c r="A126" s="23">
        <f t="shared" si="8"/>
        <v>6</v>
      </c>
      <c r="B126" s="9" t="s">
        <v>39</v>
      </c>
      <c r="C126" s="3" t="s">
        <v>40</v>
      </c>
      <c r="D126" s="9" t="s">
        <v>41</v>
      </c>
      <c r="E126" s="3" t="s">
        <v>545</v>
      </c>
      <c r="F126" s="74" t="s">
        <v>546</v>
      </c>
      <c r="G126" s="3" t="s">
        <v>547</v>
      </c>
      <c r="H126" s="1">
        <v>1</v>
      </c>
      <c r="I126" s="1">
        <v>1</v>
      </c>
      <c r="J126" s="70">
        <v>1</v>
      </c>
      <c r="K126" s="3" t="s">
        <v>544</v>
      </c>
      <c r="L126" s="73">
        <v>0</v>
      </c>
      <c r="M126" s="3" t="s">
        <v>530</v>
      </c>
      <c r="N126" s="23"/>
      <c r="O126" s="23"/>
      <c r="P126" s="23"/>
      <c r="Q126" s="23"/>
      <c r="R126" s="23"/>
      <c r="S126" s="23"/>
      <c r="T126" s="21">
        <v>1</v>
      </c>
      <c r="U126" s="23"/>
      <c r="V126" s="23"/>
      <c r="W126" s="23"/>
      <c r="X126" s="23"/>
      <c r="Y126" s="23"/>
    </row>
    <row r="127" spans="1:25" ht="148.5" customHeight="1" x14ac:dyDescent="0.25">
      <c r="A127" s="23">
        <f t="shared" si="8"/>
        <v>7</v>
      </c>
      <c r="B127" s="9" t="s">
        <v>39</v>
      </c>
      <c r="C127" s="3" t="s">
        <v>40</v>
      </c>
      <c r="D127" s="9" t="s">
        <v>51</v>
      </c>
      <c r="E127" s="3" t="s">
        <v>548</v>
      </c>
      <c r="F127" s="3" t="s">
        <v>549</v>
      </c>
      <c r="G127" s="9" t="s">
        <v>550</v>
      </c>
      <c r="H127" s="1">
        <v>1</v>
      </c>
      <c r="I127" s="1">
        <v>1</v>
      </c>
      <c r="J127" s="70">
        <v>1</v>
      </c>
      <c r="K127" s="9" t="s">
        <v>544</v>
      </c>
      <c r="L127" s="71">
        <v>0</v>
      </c>
      <c r="M127" s="9" t="s">
        <v>161</v>
      </c>
      <c r="N127" s="23"/>
      <c r="O127" s="23"/>
      <c r="P127" s="23"/>
      <c r="Q127" s="23"/>
      <c r="R127" s="23"/>
      <c r="S127" s="23"/>
      <c r="T127" s="23"/>
      <c r="U127" s="23"/>
      <c r="V127" s="23"/>
      <c r="W127" s="21">
        <v>1</v>
      </c>
      <c r="X127" s="23"/>
      <c r="Y127" s="23"/>
    </row>
    <row r="128" spans="1:25" ht="109.5" customHeight="1" x14ac:dyDescent="0.25">
      <c r="A128" s="23">
        <v>8</v>
      </c>
      <c r="B128" s="9" t="s">
        <v>39</v>
      </c>
      <c r="C128" s="3" t="s">
        <v>40</v>
      </c>
      <c r="D128" s="9" t="s">
        <v>525</v>
      </c>
      <c r="E128" s="3" t="s">
        <v>551</v>
      </c>
      <c r="F128" s="9" t="s">
        <v>552</v>
      </c>
      <c r="G128" s="9" t="s">
        <v>553</v>
      </c>
      <c r="H128" s="1">
        <v>1</v>
      </c>
      <c r="I128" s="70">
        <v>1</v>
      </c>
      <c r="J128" s="70">
        <v>1</v>
      </c>
      <c r="K128" s="9" t="s">
        <v>544</v>
      </c>
      <c r="L128" s="71">
        <v>0</v>
      </c>
      <c r="M128" s="3" t="s">
        <v>530</v>
      </c>
      <c r="N128" s="23"/>
      <c r="O128" s="23"/>
      <c r="P128" s="23"/>
      <c r="Q128" s="23"/>
      <c r="R128" s="23"/>
      <c r="S128" s="23"/>
      <c r="T128" s="23"/>
      <c r="U128" s="23"/>
      <c r="V128" s="23"/>
      <c r="W128" s="23"/>
      <c r="X128" s="23"/>
      <c r="Y128" s="21">
        <v>1</v>
      </c>
    </row>
    <row r="129" spans="1:25" ht="109.5" customHeight="1" x14ac:dyDescent="0.25">
      <c r="A129" s="23">
        <v>8</v>
      </c>
      <c r="B129" s="9" t="s">
        <v>39</v>
      </c>
      <c r="C129" s="9" t="s">
        <v>40</v>
      </c>
      <c r="D129" s="9" t="s">
        <v>41</v>
      </c>
      <c r="E129" s="13" t="s">
        <v>47</v>
      </c>
      <c r="F129" s="15" t="s">
        <v>48</v>
      </c>
      <c r="G129" s="11" t="s">
        <v>49</v>
      </c>
      <c r="H129" s="11">
        <v>5</v>
      </c>
      <c r="I129" s="11">
        <f>+T129</f>
        <v>1</v>
      </c>
      <c r="J129" s="56">
        <f>I129/H129</f>
        <v>0.2</v>
      </c>
      <c r="K129" s="17" t="s">
        <v>50</v>
      </c>
      <c r="L129" s="75">
        <v>0</v>
      </c>
      <c r="M129" s="9" t="s">
        <v>25</v>
      </c>
      <c r="N129" s="39"/>
      <c r="O129" s="39"/>
      <c r="P129" s="39"/>
      <c r="Q129" s="36">
        <v>1</v>
      </c>
      <c r="R129" s="36">
        <v>1</v>
      </c>
      <c r="S129" s="36">
        <v>1</v>
      </c>
      <c r="T129" s="36">
        <v>1</v>
      </c>
      <c r="U129" s="39"/>
      <c r="V129" s="39"/>
      <c r="W129" s="36">
        <v>1</v>
      </c>
      <c r="X129" s="39"/>
      <c r="Y129" s="39"/>
    </row>
    <row r="130" spans="1:25" ht="134.25" customHeight="1" x14ac:dyDescent="0.25">
      <c r="A130" s="23">
        <v>9</v>
      </c>
      <c r="B130" s="9" t="s">
        <v>39</v>
      </c>
      <c r="C130" s="9" t="s">
        <v>40</v>
      </c>
      <c r="D130" s="9" t="s">
        <v>51</v>
      </c>
      <c r="E130" s="13" t="s">
        <v>52</v>
      </c>
      <c r="F130" s="13" t="s">
        <v>63</v>
      </c>
      <c r="G130" s="11" t="s">
        <v>54</v>
      </c>
      <c r="H130" s="11">
        <v>0.2</v>
      </c>
      <c r="I130" s="19">
        <f>+S130+V130+Y130</f>
        <v>0.2</v>
      </c>
      <c r="J130" s="56">
        <f>+I130/H130</f>
        <v>1</v>
      </c>
      <c r="K130" s="17" t="s">
        <v>55</v>
      </c>
      <c r="L130" s="75">
        <v>0</v>
      </c>
      <c r="M130" s="176" t="s">
        <v>56</v>
      </c>
      <c r="N130" s="23"/>
      <c r="O130" s="23"/>
      <c r="P130" s="23"/>
      <c r="Q130" s="23"/>
      <c r="R130" s="23"/>
      <c r="S130" s="25">
        <v>0.05</v>
      </c>
      <c r="T130" s="23"/>
      <c r="U130" s="23"/>
      <c r="V130" s="25">
        <v>0.05</v>
      </c>
      <c r="W130" s="23"/>
      <c r="X130" s="23"/>
      <c r="Y130" s="25">
        <v>0.1</v>
      </c>
    </row>
    <row r="131" spans="1:25" ht="134.25" customHeight="1" x14ac:dyDescent="0.25">
      <c r="A131" s="23">
        <v>10</v>
      </c>
      <c r="B131" s="3" t="s">
        <v>39</v>
      </c>
      <c r="C131" s="1" t="s">
        <v>40</v>
      </c>
      <c r="D131" s="1" t="s">
        <v>41</v>
      </c>
      <c r="E131" s="1" t="s">
        <v>212</v>
      </c>
      <c r="F131" s="4" t="s">
        <v>213</v>
      </c>
      <c r="G131" s="3" t="s">
        <v>515</v>
      </c>
      <c r="H131" s="1">
        <v>9</v>
      </c>
      <c r="I131" s="1">
        <f>+P131+S131+V131+Y131</f>
        <v>9</v>
      </c>
      <c r="J131" s="76">
        <f>+I131/H131</f>
        <v>1</v>
      </c>
      <c r="K131" s="18" t="s">
        <v>215</v>
      </c>
      <c r="L131" s="71">
        <v>0</v>
      </c>
      <c r="M131" s="176"/>
      <c r="N131" s="23"/>
      <c r="O131" s="23"/>
      <c r="P131" s="21">
        <v>2</v>
      </c>
      <c r="Q131" s="23"/>
      <c r="R131" s="23"/>
      <c r="S131" s="21">
        <v>3</v>
      </c>
      <c r="T131" s="23"/>
      <c r="U131" s="23"/>
      <c r="V131" s="21">
        <v>2</v>
      </c>
      <c r="W131" s="23"/>
      <c r="X131" s="23"/>
      <c r="Y131" s="21">
        <v>2</v>
      </c>
    </row>
    <row r="132" spans="1:25" ht="20.25" x14ac:dyDescent="0.25">
      <c r="A132" s="171" t="s">
        <v>556</v>
      </c>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row>
    <row r="133" spans="1:25" x14ac:dyDescent="0.25">
      <c r="A133" s="172" t="s">
        <v>2</v>
      </c>
      <c r="B133" s="172" t="s">
        <v>3</v>
      </c>
      <c r="C133" s="172" t="s">
        <v>4</v>
      </c>
      <c r="D133" s="172" t="s">
        <v>5</v>
      </c>
      <c r="E133" s="172" t="s">
        <v>6</v>
      </c>
      <c r="F133" s="173" t="s">
        <v>7</v>
      </c>
      <c r="G133" s="173" t="s">
        <v>8</v>
      </c>
      <c r="H133" s="172" t="s">
        <v>9</v>
      </c>
      <c r="I133" s="172" t="s">
        <v>10</v>
      </c>
      <c r="J133" s="173" t="s">
        <v>11</v>
      </c>
      <c r="K133" s="173" t="s">
        <v>12</v>
      </c>
      <c r="L133" s="172" t="s">
        <v>13</v>
      </c>
      <c r="M133" s="173" t="s">
        <v>14</v>
      </c>
      <c r="N133" s="172" t="s">
        <v>15</v>
      </c>
      <c r="O133" s="172"/>
      <c r="P133" s="172"/>
      <c r="Q133" s="172" t="s">
        <v>16</v>
      </c>
      <c r="R133" s="172"/>
      <c r="S133" s="172"/>
      <c r="T133" s="172" t="s">
        <v>17</v>
      </c>
      <c r="U133" s="172"/>
      <c r="V133" s="172"/>
      <c r="W133" s="172" t="s">
        <v>18</v>
      </c>
      <c r="X133" s="172"/>
      <c r="Y133" s="172"/>
    </row>
    <row r="134" spans="1:25" x14ac:dyDescent="0.25">
      <c r="A134" s="172"/>
      <c r="B134" s="172"/>
      <c r="C134" s="172"/>
      <c r="D134" s="172"/>
      <c r="E134" s="172"/>
      <c r="F134" s="173"/>
      <c r="G134" s="173"/>
      <c r="H134" s="172"/>
      <c r="I134" s="172"/>
      <c r="J134" s="173"/>
      <c r="K134" s="173"/>
      <c r="L134" s="172"/>
      <c r="M134" s="173"/>
      <c r="N134" s="172"/>
      <c r="O134" s="172"/>
      <c r="P134" s="172"/>
      <c r="Q134" s="172"/>
      <c r="R134" s="172"/>
      <c r="S134" s="172"/>
      <c r="T134" s="172"/>
      <c r="U134" s="172"/>
      <c r="V134" s="172"/>
      <c r="W134" s="172"/>
      <c r="X134" s="172"/>
      <c r="Y134" s="172"/>
    </row>
    <row r="135" spans="1:25" ht="18.75" x14ac:dyDescent="0.25">
      <c r="A135" s="172"/>
      <c r="B135" s="172"/>
      <c r="C135" s="172"/>
      <c r="D135" s="172"/>
      <c r="E135" s="172"/>
      <c r="F135" s="173"/>
      <c r="G135" s="173"/>
      <c r="H135" s="172"/>
      <c r="I135" s="172" t="s">
        <v>19</v>
      </c>
      <c r="J135" s="173" t="s">
        <v>11</v>
      </c>
      <c r="K135" s="173"/>
      <c r="L135" s="172"/>
      <c r="M135" s="173"/>
      <c r="N135" s="35">
        <v>1</v>
      </c>
      <c r="O135" s="35">
        <v>2</v>
      </c>
      <c r="P135" s="35">
        <v>3</v>
      </c>
      <c r="Q135" s="35">
        <v>1</v>
      </c>
      <c r="R135" s="35">
        <v>2</v>
      </c>
      <c r="S135" s="35">
        <v>3</v>
      </c>
      <c r="T135" s="35">
        <v>1</v>
      </c>
      <c r="U135" s="35">
        <v>2</v>
      </c>
      <c r="V135" s="35">
        <v>3</v>
      </c>
      <c r="W135" s="35">
        <v>1</v>
      </c>
      <c r="X135" s="35">
        <v>2</v>
      </c>
      <c r="Y135" s="35">
        <v>3</v>
      </c>
    </row>
    <row r="136" spans="1:25" ht="131.25" x14ac:dyDescent="0.25">
      <c r="A136" s="23">
        <v>1</v>
      </c>
      <c r="B136" s="9" t="s">
        <v>39</v>
      </c>
      <c r="C136" s="9" t="s">
        <v>40</v>
      </c>
      <c r="D136" s="9" t="s">
        <v>41</v>
      </c>
      <c r="E136" s="9" t="s">
        <v>71</v>
      </c>
      <c r="F136" s="9" t="s">
        <v>72</v>
      </c>
      <c r="G136" s="1" t="s">
        <v>73</v>
      </c>
      <c r="H136" s="1">
        <v>12</v>
      </c>
      <c r="I136" s="1">
        <f>+SUM(N136:Y136)</f>
        <v>12</v>
      </c>
      <c r="J136" s="5">
        <f>+I136/H136</f>
        <v>1</v>
      </c>
      <c r="K136" s="1" t="s">
        <v>74</v>
      </c>
      <c r="L136" s="10">
        <v>0</v>
      </c>
      <c r="M136" s="9" t="s">
        <v>75</v>
      </c>
      <c r="N136" s="21">
        <v>1</v>
      </c>
      <c r="O136" s="21">
        <v>1</v>
      </c>
      <c r="P136" s="21">
        <v>1</v>
      </c>
      <c r="Q136" s="21">
        <v>1</v>
      </c>
      <c r="R136" s="21">
        <v>1</v>
      </c>
      <c r="S136" s="21">
        <v>1</v>
      </c>
      <c r="T136" s="21">
        <v>1</v>
      </c>
      <c r="U136" s="21">
        <v>1</v>
      </c>
      <c r="V136" s="21">
        <v>1</v>
      </c>
      <c r="W136" s="21">
        <v>1</v>
      </c>
      <c r="X136" s="21">
        <v>1</v>
      </c>
      <c r="Y136" s="21">
        <v>1</v>
      </c>
    </row>
    <row r="137" spans="1:25" ht="243.75" x14ac:dyDescent="0.25">
      <c r="A137" s="23">
        <v>2</v>
      </c>
      <c r="B137" s="9" t="s">
        <v>39</v>
      </c>
      <c r="C137" s="9" t="s">
        <v>40</v>
      </c>
      <c r="D137" s="9" t="s">
        <v>41</v>
      </c>
      <c r="E137" s="9" t="s">
        <v>76</v>
      </c>
      <c r="F137" s="9" t="s">
        <v>77</v>
      </c>
      <c r="G137" s="9" t="s">
        <v>78</v>
      </c>
      <c r="H137" s="1">
        <v>1</v>
      </c>
      <c r="I137" s="16">
        <f>+S137</f>
        <v>1</v>
      </c>
      <c r="J137" s="5">
        <f>+I137/H137</f>
        <v>1</v>
      </c>
      <c r="K137" s="9" t="s">
        <v>79</v>
      </c>
      <c r="L137" s="10">
        <v>0</v>
      </c>
      <c r="M137" s="9" t="s">
        <v>80</v>
      </c>
      <c r="N137" s="23"/>
      <c r="O137" s="23"/>
      <c r="P137" s="26"/>
      <c r="Q137" s="23"/>
      <c r="R137" s="23"/>
      <c r="S137" s="29">
        <v>1</v>
      </c>
      <c r="T137" s="23"/>
      <c r="U137" s="23"/>
      <c r="V137" s="26"/>
      <c r="W137" s="23"/>
      <c r="X137" s="23"/>
      <c r="Y137" s="26"/>
    </row>
    <row r="138" spans="1:25" ht="187.5" x14ac:dyDescent="0.25">
      <c r="A138" s="23">
        <v>3</v>
      </c>
      <c r="B138" s="9" t="s">
        <v>39</v>
      </c>
      <c r="C138" s="9" t="s">
        <v>40</v>
      </c>
      <c r="D138" s="9" t="s">
        <v>41</v>
      </c>
      <c r="E138" s="30" t="s">
        <v>81</v>
      </c>
      <c r="F138" s="3" t="s">
        <v>82</v>
      </c>
      <c r="G138" s="9" t="s">
        <v>83</v>
      </c>
      <c r="H138" s="1">
        <v>4</v>
      </c>
      <c r="I138" s="9"/>
      <c r="J138" s="9"/>
      <c r="K138" s="9" t="s">
        <v>84</v>
      </c>
      <c r="L138" s="10">
        <v>0</v>
      </c>
      <c r="M138" s="9" t="s">
        <v>85</v>
      </c>
      <c r="N138" s="47"/>
      <c r="O138" s="23"/>
      <c r="P138" s="47"/>
      <c r="Q138" s="23"/>
      <c r="R138" s="23"/>
      <c r="S138" s="29">
        <v>2</v>
      </c>
      <c r="T138" s="23"/>
      <c r="U138" s="23"/>
      <c r="V138" s="29">
        <v>1</v>
      </c>
      <c r="W138" s="23"/>
      <c r="X138" s="23"/>
      <c r="Y138" s="29">
        <v>1</v>
      </c>
    </row>
    <row r="139" spans="1:25" ht="168.75" x14ac:dyDescent="0.25">
      <c r="A139" s="23">
        <v>4</v>
      </c>
      <c r="B139" s="9" t="s">
        <v>39</v>
      </c>
      <c r="C139" s="9" t="s">
        <v>40</v>
      </c>
      <c r="D139" s="9" t="s">
        <v>41</v>
      </c>
      <c r="E139" s="9" t="s">
        <v>86</v>
      </c>
      <c r="F139" s="3" t="s">
        <v>87</v>
      </c>
      <c r="G139" s="3" t="s">
        <v>88</v>
      </c>
      <c r="H139" s="1">
        <v>3</v>
      </c>
      <c r="I139" s="9"/>
      <c r="J139" s="9"/>
      <c r="K139" s="9" t="s">
        <v>89</v>
      </c>
      <c r="L139" s="10">
        <v>0</v>
      </c>
      <c r="M139" s="9" t="s">
        <v>90</v>
      </c>
      <c r="N139" s="23"/>
      <c r="O139" s="23"/>
      <c r="P139" s="29">
        <v>1</v>
      </c>
      <c r="Q139" s="23"/>
      <c r="R139" s="23"/>
      <c r="S139" s="29">
        <v>1</v>
      </c>
      <c r="T139" s="23"/>
      <c r="U139" s="23"/>
      <c r="V139" s="29">
        <v>1</v>
      </c>
      <c r="W139" s="23"/>
      <c r="X139" s="23"/>
      <c r="Y139" s="23"/>
    </row>
    <row r="140" spans="1:25" ht="168.75" x14ac:dyDescent="0.25">
      <c r="A140" s="23">
        <f>1+A139</f>
        <v>5</v>
      </c>
      <c r="B140" s="9" t="s">
        <v>39</v>
      </c>
      <c r="C140" s="9" t="s">
        <v>40</v>
      </c>
      <c r="D140" s="9" t="s">
        <v>41</v>
      </c>
      <c r="E140" s="9" t="s">
        <v>91</v>
      </c>
      <c r="F140" s="3" t="s">
        <v>92</v>
      </c>
      <c r="G140" s="9" t="s">
        <v>93</v>
      </c>
      <c r="H140" s="1">
        <v>1</v>
      </c>
      <c r="I140" s="9"/>
      <c r="J140" s="9"/>
      <c r="K140" s="9" t="s">
        <v>94</v>
      </c>
      <c r="L140" s="10">
        <v>0</v>
      </c>
      <c r="M140" s="9" t="s">
        <v>95</v>
      </c>
      <c r="N140" s="23"/>
      <c r="O140" s="23"/>
      <c r="P140" s="29">
        <v>1</v>
      </c>
      <c r="Q140" s="23"/>
      <c r="R140" s="23"/>
      <c r="S140" s="23"/>
      <c r="T140" s="23"/>
      <c r="U140" s="23"/>
      <c r="V140" s="23"/>
      <c r="W140" s="23"/>
      <c r="X140" s="23"/>
      <c r="Y140" s="23"/>
    </row>
    <row r="141" spans="1:25" ht="131.25" x14ac:dyDescent="0.25">
      <c r="A141" s="23">
        <f>1+A140</f>
        <v>6</v>
      </c>
      <c r="B141" s="9" t="s">
        <v>39</v>
      </c>
      <c r="C141" s="9" t="s">
        <v>40</v>
      </c>
      <c r="D141" s="9" t="s">
        <v>51</v>
      </c>
      <c r="E141" s="9" t="s">
        <v>52</v>
      </c>
      <c r="F141" s="31" t="s">
        <v>63</v>
      </c>
      <c r="G141" s="9" t="s">
        <v>54</v>
      </c>
      <c r="H141" s="5">
        <v>0.2</v>
      </c>
      <c r="I141" s="9"/>
      <c r="J141" s="9"/>
      <c r="K141" s="9" t="s">
        <v>55</v>
      </c>
      <c r="L141" s="10">
        <v>0</v>
      </c>
      <c r="M141" s="9" t="s">
        <v>56</v>
      </c>
      <c r="N141" s="32"/>
      <c r="O141" s="32"/>
      <c r="P141" s="32"/>
      <c r="Q141" s="32"/>
      <c r="R141" s="32"/>
      <c r="S141" s="25">
        <v>0.05</v>
      </c>
      <c r="T141" s="32"/>
      <c r="U141" s="32"/>
      <c r="V141" s="25">
        <v>0.05</v>
      </c>
      <c r="W141" s="32"/>
      <c r="X141" s="32"/>
      <c r="Y141" s="25">
        <v>0.1</v>
      </c>
    </row>
    <row r="142" spans="1:25" ht="225" x14ac:dyDescent="0.25">
      <c r="A142" s="39">
        <v>7</v>
      </c>
      <c r="B142" s="9" t="s">
        <v>39</v>
      </c>
      <c r="C142" s="9" t="s">
        <v>40</v>
      </c>
      <c r="D142" s="9" t="s">
        <v>41</v>
      </c>
      <c r="E142" s="13" t="s">
        <v>47</v>
      </c>
      <c r="F142" s="13" t="s">
        <v>48</v>
      </c>
      <c r="G142" s="11" t="s">
        <v>49</v>
      </c>
      <c r="H142" s="11">
        <v>1</v>
      </c>
      <c r="I142" s="11">
        <f>+T142</f>
        <v>1</v>
      </c>
      <c r="J142" s="56">
        <f>I142/H142</f>
        <v>1</v>
      </c>
      <c r="K142" s="17" t="s">
        <v>50</v>
      </c>
      <c r="L142" s="137">
        <v>0</v>
      </c>
      <c r="M142" s="9" t="s">
        <v>25</v>
      </c>
      <c r="N142" s="39"/>
      <c r="O142" s="39"/>
      <c r="P142" s="39"/>
      <c r="Q142" s="39"/>
      <c r="R142" s="39"/>
      <c r="S142" s="39"/>
      <c r="T142" s="36">
        <v>1</v>
      </c>
      <c r="U142" s="39"/>
      <c r="V142" s="39"/>
      <c r="W142" s="39"/>
      <c r="X142" s="39"/>
      <c r="Y142" s="39"/>
    </row>
    <row r="143" spans="1:25" ht="20.25" x14ac:dyDescent="0.25">
      <c r="A143" s="171" t="s">
        <v>96</v>
      </c>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row>
    <row r="144" spans="1:25" x14ac:dyDescent="0.25">
      <c r="A144" s="180" t="s">
        <v>2</v>
      </c>
      <c r="B144" s="180" t="s">
        <v>3</v>
      </c>
      <c r="C144" s="180" t="s">
        <v>4</v>
      </c>
      <c r="D144" s="180" t="s">
        <v>5</v>
      </c>
      <c r="E144" s="172" t="s">
        <v>6</v>
      </c>
      <c r="F144" s="173" t="s">
        <v>7</v>
      </c>
      <c r="G144" s="173" t="s">
        <v>8</v>
      </c>
      <c r="H144" s="172" t="s">
        <v>9</v>
      </c>
      <c r="I144" s="172" t="s">
        <v>10</v>
      </c>
      <c r="J144" s="173" t="s">
        <v>11</v>
      </c>
      <c r="K144" s="173" t="s">
        <v>12</v>
      </c>
      <c r="L144" s="180" t="s">
        <v>13</v>
      </c>
      <c r="M144" s="183" t="s">
        <v>14</v>
      </c>
      <c r="N144" s="180" t="s">
        <v>15</v>
      </c>
      <c r="O144" s="180"/>
      <c r="P144" s="180"/>
      <c r="Q144" s="180" t="s">
        <v>16</v>
      </c>
      <c r="R144" s="180"/>
      <c r="S144" s="180"/>
      <c r="T144" s="180" t="s">
        <v>17</v>
      </c>
      <c r="U144" s="180"/>
      <c r="V144" s="180"/>
      <c r="W144" s="180" t="s">
        <v>18</v>
      </c>
      <c r="X144" s="180"/>
      <c r="Y144" s="180"/>
    </row>
    <row r="145" spans="1:25" x14ac:dyDescent="0.25">
      <c r="A145" s="180"/>
      <c r="B145" s="180"/>
      <c r="C145" s="180"/>
      <c r="D145" s="180"/>
      <c r="E145" s="172"/>
      <c r="F145" s="173"/>
      <c r="G145" s="173"/>
      <c r="H145" s="172"/>
      <c r="I145" s="172"/>
      <c r="J145" s="173"/>
      <c r="K145" s="173"/>
      <c r="L145" s="180"/>
      <c r="M145" s="183"/>
      <c r="N145" s="180"/>
      <c r="O145" s="180"/>
      <c r="P145" s="180"/>
      <c r="Q145" s="180"/>
      <c r="R145" s="180"/>
      <c r="S145" s="180"/>
      <c r="T145" s="180"/>
      <c r="U145" s="180"/>
      <c r="V145" s="180"/>
      <c r="W145" s="180"/>
      <c r="X145" s="180"/>
      <c r="Y145" s="180"/>
    </row>
    <row r="146" spans="1:25" ht="18.75" x14ac:dyDescent="0.25">
      <c r="A146" s="180"/>
      <c r="B146" s="180"/>
      <c r="C146" s="180"/>
      <c r="D146" s="180"/>
      <c r="E146" s="172"/>
      <c r="F146" s="173"/>
      <c r="G146" s="173"/>
      <c r="H146" s="172"/>
      <c r="I146" s="172" t="s">
        <v>19</v>
      </c>
      <c r="J146" s="173" t="s">
        <v>11</v>
      </c>
      <c r="K146" s="173"/>
      <c r="L146" s="180"/>
      <c r="M146" s="183"/>
      <c r="N146" s="77">
        <v>1</v>
      </c>
      <c r="O146" s="77">
        <v>2</v>
      </c>
      <c r="P146" s="77">
        <v>3</v>
      </c>
      <c r="Q146" s="77">
        <v>1</v>
      </c>
      <c r="R146" s="77">
        <v>2</v>
      </c>
      <c r="S146" s="77">
        <v>3</v>
      </c>
      <c r="T146" s="77">
        <v>1</v>
      </c>
      <c r="U146" s="77">
        <v>2</v>
      </c>
      <c r="V146" s="77">
        <v>3</v>
      </c>
      <c r="W146" s="77">
        <v>1</v>
      </c>
      <c r="X146" s="77">
        <v>2</v>
      </c>
      <c r="Y146" s="77">
        <v>3</v>
      </c>
    </row>
    <row r="147" spans="1:25" ht="131.25" x14ac:dyDescent="0.3">
      <c r="A147" s="39">
        <v>1</v>
      </c>
      <c r="B147" s="18" t="s">
        <v>39</v>
      </c>
      <c r="C147" s="18" t="s">
        <v>40</v>
      </c>
      <c r="D147" s="18" t="s">
        <v>41</v>
      </c>
      <c r="E147" s="9" t="s">
        <v>97</v>
      </c>
      <c r="F147" s="2" t="s">
        <v>98</v>
      </c>
      <c r="G147" s="2" t="s">
        <v>99</v>
      </c>
      <c r="H147" s="1">
        <v>2</v>
      </c>
      <c r="I147" s="1">
        <f>+P147+S147</f>
        <v>2</v>
      </c>
      <c r="J147" s="61">
        <f t="shared" ref="J147:J153" si="9">+I147/H147</f>
        <v>1</v>
      </c>
      <c r="K147" s="9" t="s">
        <v>100</v>
      </c>
      <c r="L147" s="28">
        <v>0</v>
      </c>
      <c r="M147" s="18" t="s">
        <v>90</v>
      </c>
      <c r="N147" s="39"/>
      <c r="O147" s="78"/>
      <c r="P147" s="68">
        <v>1</v>
      </c>
      <c r="Q147" s="39"/>
      <c r="R147" s="39"/>
      <c r="S147" s="68">
        <v>1</v>
      </c>
      <c r="T147" s="39"/>
      <c r="U147" s="39"/>
      <c r="V147" s="39"/>
      <c r="W147" s="39"/>
      <c r="X147" s="39"/>
      <c r="Y147" s="39"/>
    </row>
    <row r="148" spans="1:25" ht="131.25" x14ac:dyDescent="0.25">
      <c r="A148" s="39">
        <f>1+A147</f>
        <v>2</v>
      </c>
      <c r="B148" s="18" t="s">
        <v>39</v>
      </c>
      <c r="C148" s="18" t="s">
        <v>40</v>
      </c>
      <c r="D148" s="18" t="s">
        <v>41</v>
      </c>
      <c r="E148" s="9" t="s">
        <v>101</v>
      </c>
      <c r="F148" s="30" t="s">
        <v>102</v>
      </c>
      <c r="G148" s="9" t="s">
        <v>103</v>
      </c>
      <c r="H148" s="8">
        <v>0.5</v>
      </c>
      <c r="I148" s="8">
        <f>+N148+Q148+T148+W148</f>
        <v>0.5</v>
      </c>
      <c r="J148" s="61">
        <f t="shared" si="9"/>
        <v>1</v>
      </c>
      <c r="K148" s="9" t="s">
        <v>104</v>
      </c>
      <c r="L148" s="28">
        <v>50000</v>
      </c>
      <c r="M148" s="18" t="s">
        <v>105</v>
      </c>
      <c r="N148" s="65">
        <v>0.2</v>
      </c>
      <c r="O148" s="39"/>
      <c r="P148" s="39"/>
      <c r="Q148" s="65">
        <v>0.1</v>
      </c>
      <c r="R148" s="39"/>
      <c r="S148" s="39"/>
      <c r="T148" s="65">
        <v>0.1</v>
      </c>
      <c r="U148" s="39"/>
      <c r="V148" s="39"/>
      <c r="W148" s="65">
        <v>0.1</v>
      </c>
      <c r="X148" s="39"/>
      <c r="Y148" s="39"/>
    </row>
    <row r="149" spans="1:25" ht="131.25" x14ac:dyDescent="0.25">
      <c r="A149" s="39">
        <f t="shared" ref="A149:A153" si="10">1+A148</f>
        <v>3</v>
      </c>
      <c r="B149" s="18" t="s">
        <v>39</v>
      </c>
      <c r="C149" s="18" t="s">
        <v>40</v>
      </c>
      <c r="D149" s="18" t="s">
        <v>41</v>
      </c>
      <c r="E149" s="9" t="s">
        <v>106</v>
      </c>
      <c r="F149" s="3" t="s">
        <v>107</v>
      </c>
      <c r="G149" s="9" t="s">
        <v>108</v>
      </c>
      <c r="H149" s="1">
        <v>48</v>
      </c>
      <c r="I149" s="1">
        <f>SUM(N149:Y149)</f>
        <v>48</v>
      </c>
      <c r="J149" s="61">
        <f t="shared" si="9"/>
        <v>1</v>
      </c>
      <c r="K149" s="9" t="s">
        <v>109</v>
      </c>
      <c r="L149" s="28">
        <v>0</v>
      </c>
      <c r="M149" s="18" t="s">
        <v>110</v>
      </c>
      <c r="N149" s="68">
        <v>4</v>
      </c>
      <c r="O149" s="68">
        <v>4</v>
      </c>
      <c r="P149" s="68">
        <v>4</v>
      </c>
      <c r="Q149" s="68">
        <v>4</v>
      </c>
      <c r="R149" s="68">
        <v>4</v>
      </c>
      <c r="S149" s="68">
        <v>4</v>
      </c>
      <c r="T149" s="68">
        <v>4</v>
      </c>
      <c r="U149" s="68">
        <v>4</v>
      </c>
      <c r="V149" s="68">
        <v>4</v>
      </c>
      <c r="W149" s="68">
        <v>4</v>
      </c>
      <c r="X149" s="68">
        <v>4</v>
      </c>
      <c r="Y149" s="68">
        <v>4</v>
      </c>
    </row>
    <row r="150" spans="1:25" ht="131.25" x14ac:dyDescent="0.25">
      <c r="A150" s="39">
        <f t="shared" si="10"/>
        <v>4</v>
      </c>
      <c r="B150" s="18" t="s">
        <v>39</v>
      </c>
      <c r="C150" s="18" t="s">
        <v>40</v>
      </c>
      <c r="D150" s="18" t="s">
        <v>41</v>
      </c>
      <c r="E150" s="9" t="s">
        <v>111</v>
      </c>
      <c r="F150" s="3" t="s">
        <v>112</v>
      </c>
      <c r="G150" s="9" t="s">
        <v>113</v>
      </c>
      <c r="H150" s="1">
        <v>4</v>
      </c>
      <c r="I150" s="1">
        <f>+N150+Q150+T150+W150</f>
        <v>4</v>
      </c>
      <c r="J150" s="61">
        <f t="shared" si="9"/>
        <v>1</v>
      </c>
      <c r="K150" s="9" t="s">
        <v>114</v>
      </c>
      <c r="L150" s="28">
        <v>0</v>
      </c>
      <c r="M150" s="18" t="s">
        <v>105</v>
      </c>
      <c r="N150" s="68">
        <v>1</v>
      </c>
      <c r="O150" s="39"/>
      <c r="P150" s="39"/>
      <c r="Q150" s="68">
        <v>1</v>
      </c>
      <c r="R150" s="39"/>
      <c r="S150" s="39"/>
      <c r="T150" s="68">
        <v>1</v>
      </c>
      <c r="U150" s="39"/>
      <c r="V150" s="39"/>
      <c r="W150" s="68">
        <v>1</v>
      </c>
      <c r="X150" s="39"/>
      <c r="Y150" s="39"/>
    </row>
    <row r="151" spans="1:25" ht="168.75" x14ac:dyDescent="0.3">
      <c r="A151" s="39">
        <f t="shared" si="10"/>
        <v>5</v>
      </c>
      <c r="B151" s="81" t="s">
        <v>39</v>
      </c>
      <c r="C151" s="81" t="s">
        <v>40</v>
      </c>
      <c r="D151" s="81" t="s">
        <v>604</v>
      </c>
      <c r="E151" s="81" t="s">
        <v>612</v>
      </c>
      <c r="F151" s="9" t="s">
        <v>613</v>
      </c>
      <c r="G151" s="83" t="s">
        <v>607</v>
      </c>
      <c r="H151" s="41">
        <v>0.8</v>
      </c>
      <c r="I151" s="150">
        <f>+AVERAGE(P151,S151,V151,Y151)</f>
        <v>0.8</v>
      </c>
      <c r="J151" s="85">
        <f>+I151/H151</f>
        <v>1</v>
      </c>
      <c r="K151" s="83" t="s">
        <v>614</v>
      </c>
      <c r="L151" s="86">
        <v>0</v>
      </c>
      <c r="M151" s="81" t="s">
        <v>611</v>
      </c>
      <c r="N151" s="154"/>
      <c r="O151" s="145"/>
      <c r="P151" s="151">
        <v>0.8</v>
      </c>
      <c r="Q151" s="154"/>
      <c r="R151" s="145"/>
      <c r="S151" s="151">
        <v>0.8</v>
      </c>
      <c r="T151" s="154"/>
      <c r="U151" s="145"/>
      <c r="V151" s="151">
        <v>0.8</v>
      </c>
      <c r="W151" s="154"/>
      <c r="X151" s="145"/>
      <c r="Y151" s="151">
        <v>0.8</v>
      </c>
    </row>
    <row r="152" spans="1:25" ht="131.25" x14ac:dyDescent="0.25">
      <c r="A152" s="39">
        <f t="shared" si="10"/>
        <v>6</v>
      </c>
      <c r="B152" s="18" t="s">
        <v>39</v>
      </c>
      <c r="C152" s="18" t="s">
        <v>40</v>
      </c>
      <c r="D152" s="18" t="s">
        <v>51</v>
      </c>
      <c r="E152" s="9" t="s">
        <v>52</v>
      </c>
      <c r="F152" s="31" t="s">
        <v>63</v>
      </c>
      <c r="G152" s="9" t="s">
        <v>54</v>
      </c>
      <c r="H152" s="61">
        <v>0.2</v>
      </c>
      <c r="I152" s="8">
        <f>+S152+V152+Y152</f>
        <v>0.2</v>
      </c>
      <c r="J152" s="61">
        <f t="shared" si="9"/>
        <v>1</v>
      </c>
      <c r="K152" s="9" t="s">
        <v>55</v>
      </c>
      <c r="L152" s="28">
        <v>0</v>
      </c>
      <c r="M152" s="18" t="s">
        <v>56</v>
      </c>
      <c r="N152" s="64"/>
      <c r="O152" s="64"/>
      <c r="P152" s="64"/>
      <c r="Q152" s="64"/>
      <c r="R152" s="64"/>
      <c r="S152" s="65">
        <v>0.05</v>
      </c>
      <c r="T152" s="64"/>
      <c r="U152" s="64"/>
      <c r="V152" s="65">
        <v>0.05</v>
      </c>
      <c r="W152" s="64"/>
      <c r="X152" s="64"/>
      <c r="Y152" s="65">
        <v>0.1</v>
      </c>
    </row>
    <row r="153" spans="1:25" ht="225" x14ac:dyDescent="0.25">
      <c r="A153" s="39">
        <f t="shared" si="10"/>
        <v>7</v>
      </c>
      <c r="B153" s="18" t="s">
        <v>39</v>
      </c>
      <c r="C153" s="18" t="s">
        <v>40</v>
      </c>
      <c r="D153" s="18" t="s">
        <v>41</v>
      </c>
      <c r="E153" s="9" t="s">
        <v>47</v>
      </c>
      <c r="F153" s="31" t="s">
        <v>48</v>
      </c>
      <c r="G153" s="9" t="s">
        <v>49</v>
      </c>
      <c r="H153" s="66">
        <v>1</v>
      </c>
      <c r="I153" s="1">
        <f>+T153</f>
        <v>1</v>
      </c>
      <c r="J153" s="61">
        <f t="shared" si="9"/>
        <v>1</v>
      </c>
      <c r="K153" s="9" t="s">
        <v>50</v>
      </c>
      <c r="L153" s="28">
        <v>0</v>
      </c>
      <c r="M153" s="18" t="s">
        <v>25</v>
      </c>
      <c r="N153" s="67"/>
      <c r="O153" s="67"/>
      <c r="P153" s="67"/>
      <c r="Q153" s="67"/>
      <c r="R153" s="67"/>
      <c r="S153" s="67"/>
      <c r="T153" s="68">
        <v>1</v>
      </c>
      <c r="U153" s="67"/>
      <c r="V153" s="67"/>
      <c r="W153" s="67"/>
      <c r="X153" s="67"/>
      <c r="Y153" s="67"/>
    </row>
    <row r="154" spans="1:25" ht="20.25" x14ac:dyDescent="0.25">
      <c r="A154" s="171" t="s">
        <v>115</v>
      </c>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row>
    <row r="155" spans="1:25" x14ac:dyDescent="0.25">
      <c r="A155" s="181" t="s">
        <v>2</v>
      </c>
      <c r="B155" s="181" t="s">
        <v>3</v>
      </c>
      <c r="C155" s="181" t="s">
        <v>4</v>
      </c>
      <c r="D155" s="181" t="s">
        <v>5</v>
      </c>
      <c r="E155" s="181" t="s">
        <v>6</v>
      </c>
      <c r="F155" s="182" t="s">
        <v>7</v>
      </c>
      <c r="G155" s="182" t="s">
        <v>8</v>
      </c>
      <c r="H155" s="181" t="s">
        <v>9</v>
      </c>
      <c r="I155" s="181" t="s">
        <v>10</v>
      </c>
      <c r="J155" s="182" t="s">
        <v>11</v>
      </c>
      <c r="K155" s="182" t="s">
        <v>12</v>
      </c>
      <c r="L155" s="181" t="s">
        <v>13</v>
      </c>
      <c r="M155" s="182" t="s">
        <v>14</v>
      </c>
      <c r="N155" s="181" t="s">
        <v>15</v>
      </c>
      <c r="O155" s="181"/>
      <c r="P155" s="181"/>
      <c r="Q155" s="181" t="s">
        <v>16</v>
      </c>
      <c r="R155" s="181"/>
      <c r="S155" s="181"/>
      <c r="T155" s="181" t="s">
        <v>17</v>
      </c>
      <c r="U155" s="181"/>
      <c r="V155" s="181"/>
      <c r="W155" s="181" t="s">
        <v>18</v>
      </c>
      <c r="X155" s="181"/>
      <c r="Y155" s="181"/>
    </row>
    <row r="156" spans="1:25" x14ac:dyDescent="0.25">
      <c r="A156" s="181"/>
      <c r="B156" s="181"/>
      <c r="C156" s="181"/>
      <c r="D156" s="181"/>
      <c r="E156" s="181"/>
      <c r="F156" s="182"/>
      <c r="G156" s="182"/>
      <c r="H156" s="181"/>
      <c r="I156" s="181"/>
      <c r="J156" s="182"/>
      <c r="K156" s="182"/>
      <c r="L156" s="181"/>
      <c r="M156" s="182"/>
      <c r="N156" s="181"/>
      <c r="O156" s="181"/>
      <c r="P156" s="181"/>
      <c r="Q156" s="181"/>
      <c r="R156" s="181"/>
      <c r="S156" s="181"/>
      <c r="T156" s="181"/>
      <c r="U156" s="181"/>
      <c r="V156" s="181"/>
      <c r="W156" s="181"/>
      <c r="X156" s="181"/>
      <c r="Y156" s="181"/>
    </row>
    <row r="157" spans="1:25" ht="18.75" x14ac:dyDescent="0.25">
      <c r="A157" s="181"/>
      <c r="B157" s="181"/>
      <c r="C157" s="181"/>
      <c r="D157" s="181"/>
      <c r="E157" s="181"/>
      <c r="F157" s="182"/>
      <c r="G157" s="182"/>
      <c r="H157" s="181"/>
      <c r="I157" s="181" t="s">
        <v>19</v>
      </c>
      <c r="J157" s="182" t="s">
        <v>11</v>
      </c>
      <c r="K157" s="182"/>
      <c r="L157" s="181"/>
      <c r="M157" s="182"/>
      <c r="N157" s="79">
        <v>1</v>
      </c>
      <c r="O157" s="79">
        <v>2</v>
      </c>
      <c r="P157" s="79">
        <v>3</v>
      </c>
      <c r="Q157" s="79">
        <v>1</v>
      </c>
      <c r="R157" s="79">
        <v>2</v>
      </c>
      <c r="S157" s="79">
        <v>3</v>
      </c>
      <c r="T157" s="79">
        <v>1</v>
      </c>
      <c r="U157" s="79">
        <v>2</v>
      </c>
      <c r="V157" s="79">
        <v>3</v>
      </c>
      <c r="W157" s="79">
        <v>1</v>
      </c>
      <c r="X157" s="79">
        <v>2</v>
      </c>
      <c r="Y157" s="79">
        <v>3</v>
      </c>
    </row>
    <row r="158" spans="1:25" ht="206.25" x14ac:dyDescent="0.25">
      <c r="A158" s="80">
        <v>1</v>
      </c>
      <c r="B158" s="81" t="s">
        <v>39</v>
      </c>
      <c r="C158" s="81" t="s">
        <v>40</v>
      </c>
      <c r="D158" s="81" t="s">
        <v>41</v>
      </c>
      <c r="E158" s="81" t="s">
        <v>116</v>
      </c>
      <c r="F158" s="82" t="s">
        <v>117</v>
      </c>
      <c r="G158" s="83" t="s">
        <v>118</v>
      </c>
      <c r="H158" s="84">
        <v>1</v>
      </c>
      <c r="I158" s="84">
        <f>+Q158</f>
        <v>1</v>
      </c>
      <c r="J158" s="85">
        <f t="shared" ref="J158:J164" si="11">+I158/H158</f>
        <v>1</v>
      </c>
      <c r="K158" s="84" t="s">
        <v>119</v>
      </c>
      <c r="L158" s="86">
        <v>0</v>
      </c>
      <c r="M158" s="81" t="s">
        <v>120</v>
      </c>
      <c r="N158" s="47"/>
      <c r="O158" s="80"/>
      <c r="P158" s="80"/>
      <c r="Q158" s="87">
        <v>1</v>
      </c>
      <c r="R158" s="80"/>
      <c r="S158" s="80"/>
      <c r="T158" s="80"/>
      <c r="U158" s="80"/>
      <c r="V158" s="80"/>
      <c r="W158" s="80"/>
      <c r="X158" s="80"/>
      <c r="Y158" s="80"/>
    </row>
    <row r="159" spans="1:25" ht="187.5" x14ac:dyDescent="0.25">
      <c r="A159" s="145">
        <f>1+A158</f>
        <v>2</v>
      </c>
      <c r="B159" s="88" t="s">
        <v>39</v>
      </c>
      <c r="C159" s="88" t="s">
        <v>40</v>
      </c>
      <c r="D159" s="88" t="s">
        <v>41</v>
      </c>
      <c r="E159" s="88" t="s">
        <v>554</v>
      </c>
      <c r="F159" s="89" t="s">
        <v>213</v>
      </c>
      <c r="G159" s="89" t="s">
        <v>515</v>
      </c>
      <c r="H159" s="90">
        <v>1</v>
      </c>
      <c r="I159" s="90">
        <f>+Q159</f>
        <v>1</v>
      </c>
      <c r="J159" s="61">
        <f t="shared" si="11"/>
        <v>1</v>
      </c>
      <c r="K159" s="91" t="s">
        <v>215</v>
      </c>
      <c r="L159" s="10">
        <v>0</v>
      </c>
      <c r="M159" s="92"/>
      <c r="N159" s="93"/>
      <c r="O159" s="93"/>
      <c r="P159" s="93"/>
      <c r="Q159" s="155">
        <v>1</v>
      </c>
      <c r="R159" s="93"/>
      <c r="S159" s="93"/>
      <c r="T159" s="93"/>
      <c r="U159" s="93"/>
      <c r="V159" s="93"/>
      <c r="W159" s="93"/>
      <c r="X159" s="93"/>
      <c r="Y159" s="93"/>
    </row>
    <row r="160" spans="1:25" ht="131.25" x14ac:dyDescent="0.25">
      <c r="A160" s="145">
        <f t="shared" ref="A160:A165" si="12">1+A159</f>
        <v>3</v>
      </c>
      <c r="B160" s="81" t="s">
        <v>39</v>
      </c>
      <c r="C160" s="81" t="s">
        <v>40</v>
      </c>
      <c r="D160" s="81" t="s">
        <v>41</v>
      </c>
      <c r="E160" s="81" t="s">
        <v>121</v>
      </c>
      <c r="F160" s="81" t="s">
        <v>122</v>
      </c>
      <c r="G160" s="83" t="s">
        <v>123</v>
      </c>
      <c r="H160" s="41">
        <v>1</v>
      </c>
      <c r="I160" s="41">
        <f>+P160+S160+V160+Y160</f>
        <v>1</v>
      </c>
      <c r="J160" s="85">
        <f t="shared" si="11"/>
        <v>1</v>
      </c>
      <c r="K160" s="81"/>
      <c r="L160" s="86">
        <v>1500000</v>
      </c>
      <c r="M160" s="81" t="s">
        <v>124</v>
      </c>
      <c r="N160" s="80"/>
      <c r="O160" s="80"/>
      <c r="P160" s="43">
        <v>0.25</v>
      </c>
      <c r="Q160" s="80"/>
      <c r="R160" s="80"/>
      <c r="S160" s="43">
        <v>0.25</v>
      </c>
      <c r="T160" s="80"/>
      <c r="U160" s="80"/>
      <c r="V160" s="43">
        <v>0.25</v>
      </c>
      <c r="W160" s="80"/>
      <c r="X160" s="80"/>
      <c r="Y160" s="43">
        <v>0.25</v>
      </c>
    </row>
    <row r="161" spans="1:25" ht="131.25" x14ac:dyDescent="0.25">
      <c r="A161" s="145">
        <f t="shared" si="12"/>
        <v>4</v>
      </c>
      <c r="B161" s="81" t="s">
        <v>39</v>
      </c>
      <c r="C161" s="81" t="s">
        <v>40</v>
      </c>
      <c r="D161" s="81" t="s">
        <v>41</v>
      </c>
      <c r="E161" s="81" t="s">
        <v>125</v>
      </c>
      <c r="F161" s="81" t="s">
        <v>126</v>
      </c>
      <c r="G161" s="83" t="s">
        <v>127</v>
      </c>
      <c r="H161" s="84">
        <v>1</v>
      </c>
      <c r="I161" s="84">
        <f>+Q161</f>
        <v>1</v>
      </c>
      <c r="J161" s="85">
        <f t="shared" si="11"/>
        <v>1</v>
      </c>
      <c r="K161" s="81"/>
      <c r="L161" s="86">
        <v>5000000</v>
      </c>
      <c r="M161" s="81" t="s">
        <v>124</v>
      </c>
      <c r="N161" s="80"/>
      <c r="O161" s="80"/>
      <c r="P161" s="47"/>
      <c r="Q161" s="87">
        <v>1</v>
      </c>
      <c r="R161" s="80"/>
      <c r="S161" s="80"/>
      <c r="T161" s="80"/>
      <c r="U161" s="80"/>
      <c r="V161" s="80"/>
      <c r="W161" s="80"/>
      <c r="X161" s="80"/>
      <c r="Y161" s="80"/>
    </row>
    <row r="162" spans="1:25" ht="131.25" x14ac:dyDescent="0.25">
      <c r="A162" s="145">
        <f t="shared" si="12"/>
        <v>5</v>
      </c>
      <c r="B162" s="81" t="s">
        <v>39</v>
      </c>
      <c r="C162" s="81" t="s">
        <v>40</v>
      </c>
      <c r="D162" s="81" t="s">
        <v>41</v>
      </c>
      <c r="E162" s="81" t="s">
        <v>128</v>
      </c>
      <c r="F162" s="81" t="s">
        <v>129</v>
      </c>
      <c r="G162" s="83" t="s">
        <v>118</v>
      </c>
      <c r="H162" s="84">
        <v>1</v>
      </c>
      <c r="I162" s="84">
        <f>+P162</f>
        <v>1</v>
      </c>
      <c r="J162" s="85">
        <f t="shared" si="11"/>
        <v>1</v>
      </c>
      <c r="K162" s="81"/>
      <c r="L162" s="86">
        <v>0</v>
      </c>
      <c r="M162" s="81"/>
      <c r="N162" s="47"/>
      <c r="O162" s="80"/>
      <c r="P162" s="87">
        <v>1</v>
      </c>
      <c r="Q162" s="80"/>
      <c r="R162" s="80"/>
      <c r="S162" s="80"/>
      <c r="T162" s="80"/>
      <c r="U162" s="80"/>
      <c r="V162" s="80"/>
      <c r="W162" s="80"/>
      <c r="X162" s="80"/>
      <c r="Y162" s="80"/>
    </row>
    <row r="163" spans="1:25" ht="168.75" x14ac:dyDescent="0.3">
      <c r="A163" s="145">
        <f t="shared" si="12"/>
        <v>6</v>
      </c>
      <c r="B163" s="156" t="s">
        <v>39</v>
      </c>
      <c r="C163" s="156" t="s">
        <v>40</v>
      </c>
      <c r="D163" s="156" t="s">
        <v>604</v>
      </c>
      <c r="E163" s="156" t="s">
        <v>605</v>
      </c>
      <c r="F163" s="92" t="s">
        <v>606</v>
      </c>
      <c r="G163" s="157" t="s">
        <v>607</v>
      </c>
      <c r="H163" s="158">
        <v>1</v>
      </c>
      <c r="I163" s="42">
        <f>+AVERAGE(P163,S163,V163,Y163)</f>
        <v>1</v>
      </c>
      <c r="J163" s="85">
        <f>+I163/H163</f>
        <v>1</v>
      </c>
      <c r="K163" s="157" t="s">
        <v>608</v>
      </c>
      <c r="L163" s="86">
        <v>0</v>
      </c>
      <c r="M163" s="156" t="s">
        <v>609</v>
      </c>
      <c r="N163" s="154"/>
      <c r="O163" s="145"/>
      <c r="P163" s="151">
        <v>1</v>
      </c>
      <c r="Q163" s="154"/>
      <c r="R163" s="145"/>
      <c r="S163" s="151">
        <v>1</v>
      </c>
      <c r="T163" s="154"/>
      <c r="U163" s="145"/>
      <c r="V163" s="151">
        <v>1</v>
      </c>
      <c r="W163" s="154"/>
      <c r="X163" s="145"/>
      <c r="Y163" s="151">
        <v>1</v>
      </c>
    </row>
    <row r="164" spans="1:25" ht="131.25" x14ac:dyDescent="0.25">
      <c r="A164" s="145">
        <f t="shared" si="12"/>
        <v>7</v>
      </c>
      <c r="B164" s="9" t="s">
        <v>39</v>
      </c>
      <c r="C164" s="9" t="s">
        <v>40</v>
      </c>
      <c r="D164" s="9" t="s">
        <v>51</v>
      </c>
      <c r="E164" s="9" t="s">
        <v>52</v>
      </c>
      <c r="F164" s="31" t="s">
        <v>63</v>
      </c>
      <c r="G164" s="9" t="s">
        <v>54</v>
      </c>
      <c r="H164" s="41">
        <v>0.2</v>
      </c>
      <c r="I164" s="8">
        <f>+S164+V164+Y164</f>
        <v>0.2</v>
      </c>
      <c r="J164" s="42">
        <f t="shared" si="11"/>
        <v>1</v>
      </c>
      <c r="K164" s="9" t="s">
        <v>55</v>
      </c>
      <c r="L164" s="10">
        <v>0</v>
      </c>
      <c r="M164" s="9" t="s">
        <v>56</v>
      </c>
      <c r="N164" s="23"/>
      <c r="O164" s="23"/>
      <c r="P164" s="23"/>
      <c r="Q164" s="23"/>
      <c r="R164" s="23"/>
      <c r="S164" s="43">
        <v>0.05</v>
      </c>
      <c r="T164" s="23"/>
      <c r="U164" s="23"/>
      <c r="V164" s="43">
        <v>0.05</v>
      </c>
      <c r="W164" s="23"/>
      <c r="X164" s="23"/>
      <c r="Y164" s="43">
        <v>0.1</v>
      </c>
    </row>
    <row r="165" spans="1:25" ht="225" x14ac:dyDescent="0.25">
      <c r="A165" s="145">
        <f t="shared" si="12"/>
        <v>8</v>
      </c>
      <c r="B165" s="9" t="s">
        <v>39</v>
      </c>
      <c r="C165" s="9" t="s">
        <v>40</v>
      </c>
      <c r="D165" s="9" t="s">
        <v>41</v>
      </c>
      <c r="E165" s="13" t="s">
        <v>47</v>
      </c>
      <c r="F165" s="13" t="s">
        <v>48</v>
      </c>
      <c r="G165" s="11" t="s">
        <v>49</v>
      </c>
      <c r="H165" s="11">
        <v>1</v>
      </c>
      <c r="I165" s="11">
        <f>+T165</f>
        <v>1</v>
      </c>
      <c r="J165" s="56">
        <f>I165/H165</f>
        <v>1</v>
      </c>
      <c r="K165" s="17" t="s">
        <v>50</v>
      </c>
      <c r="L165" s="137">
        <v>0</v>
      </c>
      <c r="M165" s="9" t="s">
        <v>25</v>
      </c>
      <c r="N165" s="39"/>
      <c r="O165" s="39"/>
      <c r="P165" s="39"/>
      <c r="Q165" s="39"/>
      <c r="R165" s="39"/>
      <c r="S165" s="39"/>
      <c r="T165" s="36">
        <v>1</v>
      </c>
      <c r="U165" s="39"/>
      <c r="V165" s="39"/>
      <c r="W165" s="39"/>
      <c r="X165" s="39"/>
      <c r="Y165" s="39"/>
    </row>
    <row r="166" spans="1:25" ht="20.25" x14ac:dyDescent="0.25">
      <c r="A166" s="171" t="s">
        <v>573</v>
      </c>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row>
    <row r="167" spans="1:25" x14ac:dyDescent="0.25">
      <c r="A167" s="172" t="s">
        <v>2</v>
      </c>
      <c r="B167" s="172" t="s">
        <v>3</v>
      </c>
      <c r="C167" s="172" t="s">
        <v>4</v>
      </c>
      <c r="D167" s="172" t="s">
        <v>5</v>
      </c>
      <c r="E167" s="172" t="s">
        <v>6</v>
      </c>
      <c r="F167" s="173" t="s">
        <v>7</v>
      </c>
      <c r="G167" s="173" t="s">
        <v>8</v>
      </c>
      <c r="H167" s="172" t="s">
        <v>9</v>
      </c>
      <c r="I167" s="172" t="s">
        <v>10</v>
      </c>
      <c r="J167" s="173" t="s">
        <v>11</v>
      </c>
      <c r="K167" s="173" t="s">
        <v>12</v>
      </c>
      <c r="L167" s="172" t="s">
        <v>13</v>
      </c>
      <c r="M167" s="173" t="s">
        <v>14</v>
      </c>
      <c r="N167" s="172" t="s">
        <v>15</v>
      </c>
      <c r="O167" s="172"/>
      <c r="P167" s="172"/>
      <c r="Q167" s="172" t="s">
        <v>16</v>
      </c>
      <c r="R167" s="172"/>
      <c r="S167" s="172"/>
      <c r="T167" s="172" t="s">
        <v>17</v>
      </c>
      <c r="U167" s="172"/>
      <c r="V167" s="172"/>
      <c r="W167" s="172" t="s">
        <v>18</v>
      </c>
      <c r="X167" s="172"/>
      <c r="Y167" s="172"/>
    </row>
    <row r="168" spans="1:25" x14ac:dyDescent="0.25">
      <c r="A168" s="172"/>
      <c r="B168" s="172"/>
      <c r="C168" s="172"/>
      <c r="D168" s="172"/>
      <c r="E168" s="172"/>
      <c r="F168" s="173"/>
      <c r="G168" s="173"/>
      <c r="H168" s="172"/>
      <c r="I168" s="172"/>
      <c r="J168" s="173"/>
      <c r="K168" s="173"/>
      <c r="L168" s="172"/>
      <c r="M168" s="173"/>
      <c r="N168" s="172"/>
      <c r="O168" s="172"/>
      <c r="P168" s="172"/>
      <c r="Q168" s="172"/>
      <c r="R168" s="172"/>
      <c r="S168" s="172"/>
      <c r="T168" s="172"/>
      <c r="U168" s="172"/>
      <c r="V168" s="172"/>
      <c r="W168" s="172"/>
      <c r="X168" s="172"/>
      <c r="Y168" s="172"/>
    </row>
    <row r="169" spans="1:25" ht="18.75" x14ac:dyDescent="0.25">
      <c r="A169" s="172"/>
      <c r="B169" s="172"/>
      <c r="C169" s="172"/>
      <c r="D169" s="172"/>
      <c r="E169" s="172"/>
      <c r="F169" s="173"/>
      <c r="G169" s="173"/>
      <c r="H169" s="172"/>
      <c r="I169" s="172" t="s">
        <v>19</v>
      </c>
      <c r="J169" s="173" t="s">
        <v>11</v>
      </c>
      <c r="K169" s="173"/>
      <c r="L169" s="172"/>
      <c r="M169" s="173"/>
      <c r="N169" s="35">
        <v>1</v>
      </c>
      <c r="O169" s="35">
        <v>2</v>
      </c>
      <c r="P169" s="35">
        <v>3</v>
      </c>
      <c r="Q169" s="35">
        <v>1</v>
      </c>
      <c r="R169" s="35">
        <v>2</v>
      </c>
      <c r="S169" s="35">
        <v>3</v>
      </c>
      <c r="T169" s="35">
        <v>1</v>
      </c>
      <c r="U169" s="35">
        <v>2</v>
      </c>
      <c r="V169" s="35">
        <v>3</v>
      </c>
      <c r="W169" s="35">
        <v>1</v>
      </c>
      <c r="X169" s="35">
        <v>2</v>
      </c>
      <c r="Y169" s="35">
        <v>3</v>
      </c>
    </row>
    <row r="170" spans="1:25" ht="131.25" x14ac:dyDescent="0.25">
      <c r="A170" s="23">
        <v>1</v>
      </c>
      <c r="B170" s="3" t="s">
        <v>39</v>
      </c>
      <c r="C170" s="3" t="s">
        <v>40</v>
      </c>
      <c r="D170" s="3" t="s">
        <v>41</v>
      </c>
      <c r="E170" s="9" t="s">
        <v>574</v>
      </c>
      <c r="F170" s="9" t="s">
        <v>575</v>
      </c>
      <c r="G170" s="1" t="s">
        <v>576</v>
      </c>
      <c r="H170" s="1">
        <v>1</v>
      </c>
      <c r="I170" s="1">
        <f>+P170</f>
        <v>1</v>
      </c>
      <c r="J170" s="70">
        <f>+I170/H170</f>
        <v>1</v>
      </c>
      <c r="K170" s="1" t="s">
        <v>577</v>
      </c>
      <c r="L170" s="71">
        <v>1000000</v>
      </c>
      <c r="M170" s="9" t="s">
        <v>578</v>
      </c>
      <c r="N170" s="23"/>
      <c r="O170" s="23"/>
      <c r="P170" s="21">
        <v>1</v>
      </c>
      <c r="Q170" s="23"/>
      <c r="R170" s="23"/>
      <c r="S170" s="23"/>
      <c r="T170" s="23"/>
      <c r="U170" s="23"/>
      <c r="V170" s="23"/>
      <c r="W170" s="23"/>
      <c r="X170" s="23"/>
      <c r="Y170" s="23"/>
    </row>
    <row r="171" spans="1:25" ht="131.25" x14ac:dyDescent="0.25">
      <c r="A171" s="23">
        <f>1+A170</f>
        <v>2</v>
      </c>
      <c r="B171" s="1" t="s">
        <v>39</v>
      </c>
      <c r="C171" s="1" t="s">
        <v>40</v>
      </c>
      <c r="D171" s="1" t="s">
        <v>41</v>
      </c>
      <c r="E171" s="9" t="s">
        <v>579</v>
      </c>
      <c r="F171" s="9" t="s">
        <v>580</v>
      </c>
      <c r="G171" s="9" t="s">
        <v>581</v>
      </c>
      <c r="H171" s="1">
        <v>12</v>
      </c>
      <c r="I171" s="1">
        <f>+SUM(N171:Y171)</f>
        <v>12</v>
      </c>
      <c r="J171" s="5">
        <f>+I171/H171</f>
        <v>1</v>
      </c>
      <c r="K171" s="9" t="s">
        <v>582</v>
      </c>
      <c r="L171" s="10">
        <v>100000</v>
      </c>
      <c r="M171" s="9" t="s">
        <v>124</v>
      </c>
      <c r="N171" s="21">
        <v>1</v>
      </c>
      <c r="O171" s="21">
        <v>1</v>
      </c>
      <c r="P171" s="21">
        <v>1</v>
      </c>
      <c r="Q171" s="21">
        <v>1</v>
      </c>
      <c r="R171" s="21">
        <v>1</v>
      </c>
      <c r="S171" s="21">
        <v>1</v>
      </c>
      <c r="T171" s="21">
        <v>1</v>
      </c>
      <c r="U171" s="21">
        <v>1</v>
      </c>
      <c r="V171" s="21">
        <v>1</v>
      </c>
      <c r="W171" s="21">
        <v>1</v>
      </c>
      <c r="X171" s="21">
        <v>1</v>
      </c>
      <c r="Y171" s="21">
        <v>1</v>
      </c>
    </row>
    <row r="172" spans="1:25" ht="75" x14ac:dyDescent="0.25">
      <c r="A172" s="167">
        <f t="shared" ref="A172:A179" si="13">1+A171</f>
        <v>3</v>
      </c>
      <c r="B172" s="168" t="s">
        <v>39</v>
      </c>
      <c r="C172" s="168" t="s">
        <v>40</v>
      </c>
      <c r="D172" s="168" t="s">
        <v>41</v>
      </c>
      <c r="E172" s="168" t="s">
        <v>583</v>
      </c>
      <c r="F172" s="166" t="s">
        <v>584</v>
      </c>
      <c r="G172" s="9" t="s">
        <v>585</v>
      </c>
      <c r="H172" s="1">
        <v>500</v>
      </c>
      <c r="I172" s="1">
        <f>+P172+S172+V172+Y172</f>
        <v>500</v>
      </c>
      <c r="J172" s="5">
        <f>+I172/H172</f>
        <v>1</v>
      </c>
      <c r="K172" s="168" t="s">
        <v>586</v>
      </c>
      <c r="L172" s="175">
        <v>3000000</v>
      </c>
      <c r="M172" s="168" t="s">
        <v>587</v>
      </c>
      <c r="N172" s="23"/>
      <c r="O172" s="23"/>
      <c r="P172" s="21">
        <v>125</v>
      </c>
      <c r="Q172" s="23"/>
      <c r="R172" s="23"/>
      <c r="S172" s="21">
        <f>500/4</f>
        <v>125</v>
      </c>
      <c r="T172" s="23"/>
      <c r="U172" s="23"/>
      <c r="V172" s="21">
        <f>500/4</f>
        <v>125</v>
      </c>
      <c r="W172" s="23"/>
      <c r="X172" s="23"/>
      <c r="Y172" s="21">
        <f>500/4</f>
        <v>125</v>
      </c>
    </row>
    <row r="173" spans="1:25" ht="75" x14ac:dyDescent="0.25">
      <c r="A173" s="167"/>
      <c r="B173" s="168"/>
      <c r="C173" s="168"/>
      <c r="D173" s="168"/>
      <c r="E173" s="168"/>
      <c r="F173" s="166"/>
      <c r="G173" s="9" t="s">
        <v>588</v>
      </c>
      <c r="H173" s="1">
        <v>50</v>
      </c>
      <c r="I173" s="1">
        <f>+P173+S173+V173+Y173</f>
        <v>50</v>
      </c>
      <c r="J173" s="5">
        <f>+I173/H173</f>
        <v>1</v>
      </c>
      <c r="K173" s="168"/>
      <c r="L173" s="175"/>
      <c r="M173" s="168"/>
      <c r="N173" s="23"/>
      <c r="O173" s="23"/>
      <c r="P173" s="21">
        <v>12</v>
      </c>
      <c r="Q173" s="23"/>
      <c r="R173" s="23"/>
      <c r="S173" s="21">
        <v>13</v>
      </c>
      <c r="T173" s="23"/>
      <c r="U173" s="23"/>
      <c r="V173" s="21">
        <v>13</v>
      </c>
      <c r="W173" s="23"/>
      <c r="X173" s="23"/>
      <c r="Y173" s="21">
        <v>12</v>
      </c>
    </row>
    <row r="174" spans="1:25" ht="75" x14ac:dyDescent="0.25">
      <c r="A174" s="167"/>
      <c r="B174" s="168"/>
      <c r="C174" s="168"/>
      <c r="D174" s="168"/>
      <c r="E174" s="168"/>
      <c r="F174" s="166"/>
      <c r="G174" s="9" t="s">
        <v>589</v>
      </c>
      <c r="H174" s="1">
        <v>200</v>
      </c>
      <c r="I174" s="1">
        <f t="shared" ref="I174:I177" si="14">+P174+S174+V174+Y174</f>
        <v>200</v>
      </c>
      <c r="J174" s="5">
        <f t="shared" ref="J174:J178" si="15">+I174/H174</f>
        <v>1</v>
      </c>
      <c r="K174" s="168"/>
      <c r="L174" s="175"/>
      <c r="M174" s="168"/>
      <c r="N174" s="23"/>
      <c r="O174" s="23"/>
      <c r="P174" s="21">
        <f>200/4</f>
        <v>50</v>
      </c>
      <c r="Q174" s="23"/>
      <c r="R174" s="23"/>
      <c r="S174" s="21">
        <f>200/4</f>
        <v>50</v>
      </c>
      <c r="T174" s="23"/>
      <c r="U174" s="23"/>
      <c r="V174" s="21">
        <f>200/4</f>
        <v>50</v>
      </c>
      <c r="W174" s="23"/>
      <c r="X174" s="23"/>
      <c r="Y174" s="21">
        <f>200/4</f>
        <v>50</v>
      </c>
    </row>
    <row r="175" spans="1:25" ht="75" x14ac:dyDescent="0.25">
      <c r="A175" s="167"/>
      <c r="B175" s="168"/>
      <c r="C175" s="168"/>
      <c r="D175" s="168"/>
      <c r="E175" s="168"/>
      <c r="F175" s="166"/>
      <c r="G175" s="9" t="s">
        <v>590</v>
      </c>
      <c r="H175" s="1">
        <v>50</v>
      </c>
      <c r="I175" s="1">
        <f t="shared" si="14"/>
        <v>50</v>
      </c>
      <c r="J175" s="5">
        <f t="shared" si="15"/>
        <v>1</v>
      </c>
      <c r="K175" s="168"/>
      <c r="L175" s="175"/>
      <c r="M175" s="168"/>
      <c r="N175" s="23"/>
      <c r="O175" s="23"/>
      <c r="P175" s="21">
        <v>12</v>
      </c>
      <c r="Q175" s="23"/>
      <c r="R175" s="23"/>
      <c r="S175" s="21">
        <v>13</v>
      </c>
      <c r="T175" s="23"/>
      <c r="U175" s="23"/>
      <c r="V175" s="21">
        <v>13</v>
      </c>
      <c r="W175" s="23"/>
      <c r="X175" s="23"/>
      <c r="Y175" s="21">
        <v>12</v>
      </c>
    </row>
    <row r="176" spans="1:25" ht="75" x14ac:dyDescent="0.25">
      <c r="A176" s="167"/>
      <c r="B176" s="168"/>
      <c r="C176" s="168"/>
      <c r="D176" s="168"/>
      <c r="E176" s="168"/>
      <c r="F176" s="166"/>
      <c r="G176" s="9" t="s">
        <v>591</v>
      </c>
      <c r="H176" s="1">
        <v>100</v>
      </c>
      <c r="I176" s="1">
        <f t="shared" si="14"/>
        <v>100</v>
      </c>
      <c r="J176" s="5">
        <f t="shared" si="15"/>
        <v>1</v>
      </c>
      <c r="K176" s="168"/>
      <c r="L176" s="175"/>
      <c r="M176" s="168"/>
      <c r="N176" s="23"/>
      <c r="O176" s="23"/>
      <c r="P176" s="21">
        <f>100/4</f>
        <v>25</v>
      </c>
      <c r="Q176" s="23"/>
      <c r="R176" s="23"/>
      <c r="S176" s="21">
        <f>100/4</f>
        <v>25</v>
      </c>
      <c r="T176" s="23"/>
      <c r="U176" s="23"/>
      <c r="V176" s="21">
        <f>100/4</f>
        <v>25</v>
      </c>
      <c r="W176" s="23"/>
      <c r="X176" s="23"/>
      <c r="Y176" s="21">
        <f>100/4</f>
        <v>25</v>
      </c>
    </row>
    <row r="177" spans="1:25" ht="75" x14ac:dyDescent="0.25">
      <c r="A177" s="167"/>
      <c r="B177" s="168"/>
      <c r="C177" s="168"/>
      <c r="D177" s="168"/>
      <c r="E177" s="168"/>
      <c r="F177" s="166"/>
      <c r="G177" s="9" t="s">
        <v>592</v>
      </c>
      <c r="H177" s="1">
        <v>50</v>
      </c>
      <c r="I177" s="1">
        <f t="shared" si="14"/>
        <v>50</v>
      </c>
      <c r="J177" s="5">
        <f t="shared" si="15"/>
        <v>1</v>
      </c>
      <c r="K177" s="168"/>
      <c r="L177" s="175"/>
      <c r="M177" s="168"/>
      <c r="N177" s="23"/>
      <c r="O177" s="23"/>
      <c r="P177" s="21">
        <v>12</v>
      </c>
      <c r="Q177" s="23"/>
      <c r="R177" s="23"/>
      <c r="S177" s="21">
        <v>13</v>
      </c>
      <c r="T177" s="23"/>
      <c r="U177" s="23"/>
      <c r="V177" s="21">
        <v>13</v>
      </c>
      <c r="W177" s="23"/>
      <c r="X177" s="23"/>
      <c r="Y177" s="21">
        <v>12</v>
      </c>
    </row>
    <row r="178" spans="1:25" ht="131.25" x14ac:dyDescent="0.25">
      <c r="A178" s="23">
        <v>4</v>
      </c>
      <c r="B178" s="1" t="s">
        <v>39</v>
      </c>
      <c r="C178" s="1" t="s">
        <v>40</v>
      </c>
      <c r="D178" s="1" t="s">
        <v>41</v>
      </c>
      <c r="E178" s="9" t="s">
        <v>593</v>
      </c>
      <c r="F178" s="31" t="s">
        <v>594</v>
      </c>
      <c r="G178" s="9" t="s">
        <v>595</v>
      </c>
      <c r="H178" s="8">
        <v>0.95</v>
      </c>
      <c r="I178" s="8">
        <f>(+P178+S178+V178+Y178)/4</f>
        <v>0.95</v>
      </c>
      <c r="J178" s="5">
        <f t="shared" si="15"/>
        <v>1</v>
      </c>
      <c r="K178" s="9"/>
      <c r="L178" s="9"/>
      <c r="M178" s="9"/>
      <c r="N178" s="23"/>
      <c r="O178" s="23"/>
      <c r="P178" s="25">
        <v>0.95</v>
      </c>
      <c r="Q178" s="23"/>
      <c r="R178" s="23"/>
      <c r="S178" s="25">
        <v>0.95</v>
      </c>
      <c r="T178" s="23"/>
      <c r="U178" s="23"/>
      <c r="V178" s="25">
        <v>0.95</v>
      </c>
      <c r="W178" s="23"/>
      <c r="X178" s="23"/>
      <c r="Y178" s="25">
        <v>0.95</v>
      </c>
    </row>
    <row r="179" spans="1:25" ht="150" x14ac:dyDescent="0.3">
      <c r="A179" s="23">
        <f t="shared" si="13"/>
        <v>5</v>
      </c>
      <c r="B179" s="9" t="s">
        <v>39</v>
      </c>
      <c r="C179" s="9" t="s">
        <v>40</v>
      </c>
      <c r="D179" s="9" t="s">
        <v>51</v>
      </c>
      <c r="E179" s="9" t="s">
        <v>52</v>
      </c>
      <c r="F179" s="55" t="s">
        <v>53</v>
      </c>
      <c r="G179" s="9" t="s">
        <v>54</v>
      </c>
      <c r="H179" s="5">
        <v>0.2</v>
      </c>
      <c r="I179" s="8">
        <f>+S179+V179+Y179</f>
        <v>0.2</v>
      </c>
      <c r="J179" s="5">
        <f>+I179/H179</f>
        <v>1</v>
      </c>
      <c r="K179" s="9" t="s">
        <v>55</v>
      </c>
      <c r="L179" s="9">
        <v>0</v>
      </c>
      <c r="M179" s="9" t="s">
        <v>56</v>
      </c>
      <c r="N179" s="23"/>
      <c r="O179" s="23"/>
      <c r="P179" s="23"/>
      <c r="Q179" s="23"/>
      <c r="R179" s="23"/>
      <c r="S179" s="25">
        <v>0.05</v>
      </c>
      <c r="T179" s="23"/>
      <c r="U179" s="23"/>
      <c r="V179" s="25">
        <v>0.05</v>
      </c>
      <c r="W179" s="23"/>
      <c r="X179" s="23"/>
      <c r="Y179" s="25">
        <v>0.1</v>
      </c>
    </row>
    <row r="180" spans="1:25" ht="225" x14ac:dyDescent="0.25">
      <c r="A180" s="23">
        <v>6</v>
      </c>
      <c r="B180" s="9" t="s">
        <v>39</v>
      </c>
      <c r="C180" s="9" t="s">
        <v>40</v>
      </c>
      <c r="D180" s="9" t="s">
        <v>41</v>
      </c>
      <c r="E180" s="13" t="s">
        <v>47</v>
      </c>
      <c r="F180" s="13" t="s">
        <v>48</v>
      </c>
      <c r="G180" s="11" t="s">
        <v>49</v>
      </c>
      <c r="H180" s="11">
        <v>5</v>
      </c>
      <c r="I180" s="11">
        <f>+Q180+R180+S180+T180+W180</f>
        <v>5</v>
      </c>
      <c r="J180" s="56">
        <f>I180/H180</f>
        <v>1</v>
      </c>
      <c r="K180" s="17" t="s">
        <v>50</v>
      </c>
      <c r="L180" s="140"/>
      <c r="M180" s="9" t="s">
        <v>25</v>
      </c>
      <c r="N180" s="39"/>
      <c r="O180" s="39"/>
      <c r="P180" s="39"/>
      <c r="Q180" s="36">
        <v>1</v>
      </c>
      <c r="R180" s="36">
        <v>1</v>
      </c>
      <c r="S180" s="36">
        <v>1</v>
      </c>
      <c r="T180" s="36">
        <v>1</v>
      </c>
      <c r="U180" s="39"/>
      <c r="V180" s="39"/>
      <c r="W180" s="36">
        <v>1</v>
      </c>
      <c r="X180" s="39"/>
      <c r="Y180" s="39"/>
    </row>
    <row r="181" spans="1:25" ht="20.25" x14ac:dyDescent="0.25">
      <c r="A181" s="171" t="s">
        <v>130</v>
      </c>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row>
    <row r="182" spans="1:25" x14ac:dyDescent="0.25">
      <c r="A182" s="172" t="s">
        <v>2</v>
      </c>
      <c r="B182" s="172" t="s">
        <v>3</v>
      </c>
      <c r="C182" s="172" t="s">
        <v>4</v>
      </c>
      <c r="D182" s="172" t="s">
        <v>5</v>
      </c>
      <c r="E182" s="172" t="s">
        <v>6</v>
      </c>
      <c r="F182" s="173" t="s">
        <v>7</v>
      </c>
      <c r="G182" s="173" t="s">
        <v>8</v>
      </c>
      <c r="H182" s="172" t="s">
        <v>9</v>
      </c>
      <c r="I182" s="172" t="s">
        <v>10</v>
      </c>
      <c r="J182" s="173" t="s">
        <v>11</v>
      </c>
      <c r="K182" s="173" t="s">
        <v>12</v>
      </c>
      <c r="L182" s="172" t="s">
        <v>13</v>
      </c>
      <c r="M182" s="173" t="s">
        <v>14</v>
      </c>
      <c r="N182" s="172" t="s">
        <v>15</v>
      </c>
      <c r="O182" s="172"/>
      <c r="P182" s="172"/>
      <c r="Q182" s="172" t="s">
        <v>16</v>
      </c>
      <c r="R182" s="172"/>
      <c r="S182" s="172"/>
      <c r="T182" s="172" t="s">
        <v>17</v>
      </c>
      <c r="U182" s="172"/>
      <c r="V182" s="172"/>
      <c r="W182" s="172" t="s">
        <v>18</v>
      </c>
      <c r="X182" s="172"/>
      <c r="Y182" s="172"/>
    </row>
    <row r="183" spans="1:25" x14ac:dyDescent="0.25">
      <c r="A183" s="172"/>
      <c r="B183" s="172"/>
      <c r="C183" s="172"/>
      <c r="D183" s="172"/>
      <c r="E183" s="172"/>
      <c r="F183" s="173"/>
      <c r="G183" s="173"/>
      <c r="H183" s="172"/>
      <c r="I183" s="172"/>
      <c r="J183" s="173"/>
      <c r="K183" s="173"/>
      <c r="L183" s="172"/>
      <c r="M183" s="173"/>
      <c r="N183" s="172"/>
      <c r="O183" s="172"/>
      <c r="P183" s="172"/>
      <c r="Q183" s="172"/>
      <c r="R183" s="172"/>
      <c r="S183" s="172"/>
      <c r="T183" s="172"/>
      <c r="U183" s="172"/>
      <c r="V183" s="172"/>
      <c r="W183" s="172"/>
      <c r="X183" s="172"/>
      <c r="Y183" s="172"/>
    </row>
    <row r="184" spans="1:25" ht="18.75" x14ac:dyDescent="0.25">
      <c r="A184" s="172"/>
      <c r="B184" s="172"/>
      <c r="C184" s="172"/>
      <c r="D184" s="172"/>
      <c r="E184" s="172"/>
      <c r="F184" s="173"/>
      <c r="G184" s="173"/>
      <c r="H184" s="172"/>
      <c r="I184" s="172" t="s">
        <v>19</v>
      </c>
      <c r="J184" s="173" t="s">
        <v>11</v>
      </c>
      <c r="K184" s="173"/>
      <c r="L184" s="172"/>
      <c r="M184" s="173"/>
      <c r="N184" s="35">
        <v>1</v>
      </c>
      <c r="O184" s="35">
        <v>2</v>
      </c>
      <c r="P184" s="35">
        <v>3</v>
      </c>
      <c r="Q184" s="35">
        <v>1</v>
      </c>
      <c r="R184" s="35">
        <v>2</v>
      </c>
      <c r="S184" s="35">
        <v>3</v>
      </c>
      <c r="T184" s="35">
        <v>1</v>
      </c>
      <c r="U184" s="35">
        <v>2</v>
      </c>
      <c r="V184" s="35">
        <v>3</v>
      </c>
      <c r="W184" s="35">
        <v>1</v>
      </c>
      <c r="X184" s="35">
        <v>2</v>
      </c>
      <c r="Y184" s="35">
        <v>3</v>
      </c>
    </row>
    <row r="185" spans="1:25" ht="56.25" x14ac:dyDescent="0.25">
      <c r="A185" s="167">
        <v>1</v>
      </c>
      <c r="B185" s="166" t="s">
        <v>39</v>
      </c>
      <c r="C185" s="166" t="s">
        <v>40</v>
      </c>
      <c r="D185" s="166" t="s">
        <v>41</v>
      </c>
      <c r="E185" s="166" t="s">
        <v>131</v>
      </c>
      <c r="F185" s="166" t="s">
        <v>132</v>
      </c>
      <c r="G185" s="3" t="s">
        <v>133</v>
      </c>
      <c r="H185" s="5">
        <v>1</v>
      </c>
      <c r="I185" s="5">
        <f t="shared" ref="I185:I190" si="16">((N185/N185)+(O185/O185)+(P185/P185)+(Q185/Q185)+(R185/S185)+(S185/S185)+(T185/T185)+(U185/U185)+(V185/V185)+(W185/W185)+(X185/X185)+(Y185/Y185))/12</f>
        <v>1</v>
      </c>
      <c r="J185" s="5">
        <f t="shared" ref="J185:J192" si="17">+I185/H185</f>
        <v>1</v>
      </c>
      <c r="K185" s="3" t="s">
        <v>134</v>
      </c>
      <c r="L185" s="10">
        <v>0</v>
      </c>
      <c r="M185" s="166" t="s">
        <v>135</v>
      </c>
      <c r="N185" s="22">
        <v>1</v>
      </c>
      <c r="O185" s="22">
        <v>1</v>
      </c>
      <c r="P185" s="22">
        <v>1</v>
      </c>
      <c r="Q185" s="22">
        <v>1</v>
      </c>
      <c r="R185" s="22">
        <v>1</v>
      </c>
      <c r="S185" s="22">
        <v>1</v>
      </c>
      <c r="T185" s="22">
        <v>1</v>
      </c>
      <c r="U185" s="22">
        <v>1</v>
      </c>
      <c r="V185" s="22">
        <v>1</v>
      </c>
      <c r="W185" s="22">
        <v>1</v>
      </c>
      <c r="X185" s="22">
        <v>1</v>
      </c>
      <c r="Y185" s="22">
        <v>1</v>
      </c>
    </row>
    <row r="186" spans="1:25" ht="56.25" x14ac:dyDescent="0.25">
      <c r="A186" s="167"/>
      <c r="B186" s="166"/>
      <c r="C186" s="166"/>
      <c r="D186" s="166"/>
      <c r="E186" s="166"/>
      <c r="F186" s="166"/>
      <c r="G186" s="3" t="s">
        <v>136</v>
      </c>
      <c r="H186" s="5">
        <v>1</v>
      </c>
      <c r="I186" s="5">
        <f t="shared" si="16"/>
        <v>1</v>
      </c>
      <c r="J186" s="5">
        <f t="shared" si="17"/>
        <v>1</v>
      </c>
      <c r="K186" s="3" t="s">
        <v>134</v>
      </c>
      <c r="L186" s="10">
        <v>0</v>
      </c>
      <c r="M186" s="166"/>
      <c r="N186" s="22">
        <v>1</v>
      </c>
      <c r="O186" s="22">
        <v>1</v>
      </c>
      <c r="P186" s="25">
        <v>1</v>
      </c>
      <c r="Q186" s="22">
        <v>1</v>
      </c>
      <c r="R186" s="22">
        <v>1</v>
      </c>
      <c r="S186" s="25">
        <v>1</v>
      </c>
      <c r="T186" s="22">
        <v>1</v>
      </c>
      <c r="U186" s="22">
        <v>1</v>
      </c>
      <c r="V186" s="25">
        <v>1</v>
      </c>
      <c r="W186" s="22">
        <v>1</v>
      </c>
      <c r="X186" s="22">
        <v>1</v>
      </c>
      <c r="Y186" s="25">
        <v>1</v>
      </c>
    </row>
    <row r="187" spans="1:25" ht="56.25" x14ac:dyDescent="0.25">
      <c r="A187" s="167"/>
      <c r="B187" s="166"/>
      <c r="C187" s="166"/>
      <c r="D187" s="166"/>
      <c r="E187" s="166"/>
      <c r="F187" s="166"/>
      <c r="G187" s="9" t="s">
        <v>137</v>
      </c>
      <c r="H187" s="5">
        <v>1</v>
      </c>
      <c r="I187" s="5">
        <f t="shared" si="16"/>
        <v>1</v>
      </c>
      <c r="J187" s="5">
        <f t="shared" si="17"/>
        <v>1</v>
      </c>
      <c r="K187" s="3" t="s">
        <v>134</v>
      </c>
      <c r="L187" s="10">
        <v>0</v>
      </c>
      <c r="M187" s="166"/>
      <c r="N187" s="22">
        <v>1</v>
      </c>
      <c r="O187" s="22">
        <v>1</v>
      </c>
      <c r="P187" s="22">
        <v>1</v>
      </c>
      <c r="Q187" s="22">
        <v>1</v>
      </c>
      <c r="R187" s="22">
        <v>1</v>
      </c>
      <c r="S187" s="22">
        <v>1</v>
      </c>
      <c r="T187" s="22">
        <v>1</v>
      </c>
      <c r="U187" s="22">
        <v>1</v>
      </c>
      <c r="V187" s="22">
        <v>1</v>
      </c>
      <c r="W187" s="22">
        <v>1</v>
      </c>
      <c r="X187" s="22">
        <v>1</v>
      </c>
      <c r="Y187" s="22">
        <v>1</v>
      </c>
    </row>
    <row r="188" spans="1:25" ht="131.25" x14ac:dyDescent="0.25">
      <c r="A188" s="23">
        <v>2</v>
      </c>
      <c r="B188" s="3" t="s">
        <v>39</v>
      </c>
      <c r="C188" s="3" t="s">
        <v>40</v>
      </c>
      <c r="D188" s="3" t="s">
        <v>41</v>
      </c>
      <c r="E188" s="3" t="s">
        <v>138</v>
      </c>
      <c r="F188" s="3" t="s">
        <v>139</v>
      </c>
      <c r="G188" s="9" t="s">
        <v>140</v>
      </c>
      <c r="H188" s="8">
        <v>1</v>
      </c>
      <c r="I188" s="5">
        <f t="shared" si="16"/>
        <v>1</v>
      </c>
      <c r="J188" s="5">
        <f t="shared" si="17"/>
        <v>1</v>
      </c>
      <c r="K188" s="3" t="s">
        <v>141</v>
      </c>
      <c r="L188" s="10">
        <v>0</v>
      </c>
      <c r="M188" s="3" t="s">
        <v>142</v>
      </c>
      <c r="N188" s="25">
        <v>1</v>
      </c>
      <c r="O188" s="25">
        <v>1</v>
      </c>
      <c r="P188" s="25">
        <v>1</v>
      </c>
      <c r="Q188" s="25">
        <v>1</v>
      </c>
      <c r="R188" s="25">
        <v>1</v>
      </c>
      <c r="S188" s="25">
        <v>1</v>
      </c>
      <c r="T188" s="25">
        <v>1</v>
      </c>
      <c r="U188" s="25">
        <v>1</v>
      </c>
      <c r="V188" s="25">
        <v>1</v>
      </c>
      <c r="W188" s="25">
        <v>1</v>
      </c>
      <c r="X188" s="25">
        <v>1</v>
      </c>
      <c r="Y188" s="25">
        <v>1</v>
      </c>
    </row>
    <row r="189" spans="1:25" ht="131.25" x14ac:dyDescent="0.25">
      <c r="A189" s="23">
        <f>1+A188</f>
        <v>3</v>
      </c>
      <c r="B189" s="3" t="s">
        <v>39</v>
      </c>
      <c r="C189" s="3" t="s">
        <v>40</v>
      </c>
      <c r="D189" s="3" t="s">
        <v>41</v>
      </c>
      <c r="E189" s="9" t="s">
        <v>143</v>
      </c>
      <c r="F189" s="9" t="s">
        <v>144</v>
      </c>
      <c r="G189" s="9" t="s">
        <v>145</v>
      </c>
      <c r="H189" s="8">
        <v>1</v>
      </c>
      <c r="I189" s="5">
        <f t="shared" si="16"/>
        <v>1</v>
      </c>
      <c r="J189" s="5">
        <f t="shared" si="17"/>
        <v>1</v>
      </c>
      <c r="K189" s="3" t="s">
        <v>146</v>
      </c>
      <c r="L189" s="10">
        <v>0</v>
      </c>
      <c r="M189" s="3" t="s">
        <v>147</v>
      </c>
      <c r="N189" s="25">
        <v>1</v>
      </c>
      <c r="O189" s="25">
        <v>1</v>
      </c>
      <c r="P189" s="25">
        <v>1</v>
      </c>
      <c r="Q189" s="25">
        <v>1</v>
      </c>
      <c r="R189" s="25">
        <v>1</v>
      </c>
      <c r="S189" s="25">
        <v>1</v>
      </c>
      <c r="T189" s="25">
        <v>1</v>
      </c>
      <c r="U189" s="25">
        <v>1</v>
      </c>
      <c r="V189" s="25">
        <v>1</v>
      </c>
      <c r="W189" s="25">
        <v>1</v>
      </c>
      <c r="X189" s="25">
        <v>1</v>
      </c>
      <c r="Y189" s="25">
        <v>1</v>
      </c>
    </row>
    <row r="190" spans="1:25" ht="131.25" x14ac:dyDescent="0.25">
      <c r="A190" s="23">
        <f>1+A189</f>
        <v>4</v>
      </c>
      <c r="B190" s="3" t="s">
        <v>39</v>
      </c>
      <c r="C190" s="3" t="s">
        <v>40</v>
      </c>
      <c r="D190" s="3" t="s">
        <v>41</v>
      </c>
      <c r="E190" s="9" t="s">
        <v>148</v>
      </c>
      <c r="F190" s="9" t="s">
        <v>149</v>
      </c>
      <c r="G190" s="9" t="s">
        <v>150</v>
      </c>
      <c r="H190" s="8">
        <v>1</v>
      </c>
      <c r="I190" s="5">
        <f t="shared" si="16"/>
        <v>1</v>
      </c>
      <c r="J190" s="5">
        <f t="shared" si="17"/>
        <v>1</v>
      </c>
      <c r="K190" s="3" t="s">
        <v>151</v>
      </c>
      <c r="L190" s="10">
        <v>0</v>
      </c>
      <c r="M190" s="3" t="s">
        <v>142</v>
      </c>
      <c r="N190" s="25">
        <v>1</v>
      </c>
      <c r="O190" s="25">
        <v>1</v>
      </c>
      <c r="P190" s="25">
        <v>1</v>
      </c>
      <c r="Q190" s="25">
        <v>1</v>
      </c>
      <c r="R190" s="25">
        <v>1</v>
      </c>
      <c r="S190" s="25">
        <v>1</v>
      </c>
      <c r="T190" s="25">
        <v>1</v>
      </c>
      <c r="U190" s="25">
        <v>1</v>
      </c>
      <c r="V190" s="25">
        <v>1</v>
      </c>
      <c r="W190" s="25">
        <v>1</v>
      </c>
      <c r="X190" s="25">
        <v>1</v>
      </c>
      <c r="Y190" s="25">
        <v>1</v>
      </c>
    </row>
    <row r="191" spans="1:25" ht="131.25" x14ac:dyDescent="0.3">
      <c r="A191" s="23">
        <f t="shared" ref="A191:A193" si="18">1+A190</f>
        <v>5</v>
      </c>
      <c r="B191" s="159" t="s">
        <v>39</v>
      </c>
      <c r="C191" s="159" t="s">
        <v>40</v>
      </c>
      <c r="D191" s="13" t="s">
        <v>601</v>
      </c>
      <c r="E191" s="160" t="s">
        <v>615</v>
      </c>
      <c r="F191" s="18" t="s">
        <v>610</v>
      </c>
      <c r="G191" s="160" t="s">
        <v>616</v>
      </c>
      <c r="H191" s="161">
        <v>0.4</v>
      </c>
      <c r="I191" s="152">
        <f>+AVERAGE(P191,S191,V191,Y191)</f>
        <v>0.4</v>
      </c>
      <c r="J191" s="162">
        <f>+I191/H191</f>
        <v>1</v>
      </c>
      <c r="K191" s="160" t="s">
        <v>608</v>
      </c>
      <c r="L191" s="163">
        <v>0</v>
      </c>
      <c r="M191" s="159" t="s">
        <v>611</v>
      </c>
      <c r="N191" s="154"/>
      <c r="O191" s="145"/>
      <c r="P191" s="151">
        <v>0.4</v>
      </c>
      <c r="Q191" s="154"/>
      <c r="R191" s="145"/>
      <c r="S191" s="151">
        <v>0.4</v>
      </c>
      <c r="T191" s="154"/>
      <c r="U191" s="145"/>
      <c r="V191" s="151">
        <v>0.4</v>
      </c>
      <c r="W191" s="154"/>
      <c r="X191" s="145"/>
      <c r="Y191" s="151">
        <v>0.4</v>
      </c>
    </row>
    <row r="192" spans="1:25" ht="131.25" x14ac:dyDescent="0.25">
      <c r="A192" s="23">
        <f t="shared" si="18"/>
        <v>6</v>
      </c>
      <c r="B192" s="3" t="s">
        <v>39</v>
      </c>
      <c r="C192" s="3" t="s">
        <v>40</v>
      </c>
      <c r="D192" s="3" t="s">
        <v>51</v>
      </c>
      <c r="E192" s="9" t="s">
        <v>52</v>
      </c>
      <c r="F192" s="31" t="s">
        <v>63</v>
      </c>
      <c r="G192" s="9" t="s">
        <v>54</v>
      </c>
      <c r="H192" s="41">
        <v>0.2</v>
      </c>
      <c r="I192" s="8">
        <f>+S192+V192+Y192</f>
        <v>0.2</v>
      </c>
      <c r="J192" s="42">
        <f t="shared" si="17"/>
        <v>1</v>
      </c>
      <c r="K192" s="9" t="s">
        <v>55</v>
      </c>
      <c r="L192" s="10">
        <v>0</v>
      </c>
      <c r="M192" s="9" t="s">
        <v>56</v>
      </c>
      <c r="N192" s="23"/>
      <c r="O192" s="23"/>
      <c r="P192" s="23"/>
      <c r="Q192" s="23"/>
      <c r="R192" s="23"/>
      <c r="S192" s="43">
        <v>0.05</v>
      </c>
      <c r="T192" s="23"/>
      <c r="U192" s="23"/>
      <c r="V192" s="43">
        <v>0.05</v>
      </c>
      <c r="W192" s="23"/>
      <c r="X192" s="23"/>
      <c r="Y192" s="43">
        <v>0.1</v>
      </c>
    </row>
    <row r="193" spans="1:25" ht="225" x14ac:dyDescent="0.25">
      <c r="A193" s="23">
        <f t="shared" si="18"/>
        <v>7</v>
      </c>
      <c r="B193" s="3" t="s">
        <v>39</v>
      </c>
      <c r="C193" s="3" t="s">
        <v>40</v>
      </c>
      <c r="D193" s="3" t="s">
        <v>41</v>
      </c>
      <c r="E193" s="9" t="s">
        <v>47</v>
      </c>
      <c r="F193" s="31" t="s">
        <v>48</v>
      </c>
      <c r="G193" s="9" t="s">
        <v>49</v>
      </c>
      <c r="H193" s="84">
        <v>5</v>
      </c>
      <c r="I193" s="1">
        <f>+R193+S193+Q193+T193+W193</f>
        <v>5</v>
      </c>
      <c r="J193" s="42">
        <f>+I193/H193</f>
        <v>1</v>
      </c>
      <c r="K193" s="9" t="s">
        <v>50</v>
      </c>
      <c r="L193" s="10">
        <v>0</v>
      </c>
      <c r="M193" s="9" t="s">
        <v>25</v>
      </c>
      <c r="N193" s="23"/>
      <c r="O193" s="23"/>
      <c r="P193" s="23"/>
      <c r="Q193" s="51">
        <v>1</v>
      </c>
      <c r="R193" s="51">
        <v>1</v>
      </c>
      <c r="S193" s="51">
        <v>1</v>
      </c>
      <c r="T193" s="51">
        <v>1</v>
      </c>
      <c r="U193" s="47"/>
      <c r="V193" s="47"/>
      <c r="W193" s="51">
        <v>1</v>
      </c>
      <c r="X193" s="23"/>
      <c r="Y193" s="47"/>
    </row>
    <row r="194" spans="1:25" ht="20.25" x14ac:dyDescent="0.25">
      <c r="A194" s="171" t="s">
        <v>555</v>
      </c>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row>
    <row r="195" spans="1:25" x14ac:dyDescent="0.25">
      <c r="A195" s="172" t="s">
        <v>2</v>
      </c>
      <c r="B195" s="172" t="s">
        <v>3</v>
      </c>
      <c r="C195" s="172" t="s">
        <v>4</v>
      </c>
      <c r="D195" s="172" t="s">
        <v>5</v>
      </c>
      <c r="E195" s="172" t="s">
        <v>6</v>
      </c>
      <c r="F195" s="173" t="s">
        <v>7</v>
      </c>
      <c r="G195" s="173" t="s">
        <v>8</v>
      </c>
      <c r="H195" s="172" t="s">
        <v>9</v>
      </c>
      <c r="I195" s="172" t="s">
        <v>10</v>
      </c>
      <c r="J195" s="173" t="s">
        <v>11</v>
      </c>
      <c r="K195" s="173" t="s">
        <v>12</v>
      </c>
      <c r="L195" s="172" t="s">
        <v>13</v>
      </c>
      <c r="M195" s="173" t="s">
        <v>14</v>
      </c>
      <c r="N195" s="172" t="s">
        <v>15</v>
      </c>
      <c r="O195" s="172"/>
      <c r="P195" s="172"/>
      <c r="Q195" s="172" t="s">
        <v>16</v>
      </c>
      <c r="R195" s="172"/>
      <c r="S195" s="172"/>
      <c r="T195" s="172" t="s">
        <v>17</v>
      </c>
      <c r="U195" s="172"/>
      <c r="V195" s="172"/>
      <c r="W195" s="172" t="s">
        <v>18</v>
      </c>
      <c r="X195" s="172"/>
      <c r="Y195" s="172"/>
    </row>
    <row r="196" spans="1:25" x14ac:dyDescent="0.25">
      <c r="A196" s="172"/>
      <c r="B196" s="172"/>
      <c r="C196" s="172"/>
      <c r="D196" s="172"/>
      <c r="E196" s="172"/>
      <c r="F196" s="173"/>
      <c r="G196" s="173"/>
      <c r="H196" s="172"/>
      <c r="I196" s="172"/>
      <c r="J196" s="173"/>
      <c r="K196" s="173"/>
      <c r="L196" s="172"/>
      <c r="M196" s="173"/>
      <c r="N196" s="172"/>
      <c r="O196" s="172"/>
      <c r="P196" s="172"/>
      <c r="Q196" s="172"/>
      <c r="R196" s="172"/>
      <c r="S196" s="172"/>
      <c r="T196" s="172"/>
      <c r="U196" s="172"/>
      <c r="V196" s="172"/>
      <c r="W196" s="172"/>
      <c r="X196" s="172"/>
      <c r="Y196" s="172"/>
    </row>
    <row r="197" spans="1:25" ht="18.75" x14ac:dyDescent="0.25">
      <c r="A197" s="172"/>
      <c r="B197" s="172"/>
      <c r="C197" s="172"/>
      <c r="D197" s="172"/>
      <c r="E197" s="172"/>
      <c r="F197" s="173"/>
      <c r="G197" s="173"/>
      <c r="H197" s="172"/>
      <c r="I197" s="172" t="s">
        <v>19</v>
      </c>
      <c r="J197" s="173" t="s">
        <v>11</v>
      </c>
      <c r="K197" s="173"/>
      <c r="L197" s="172"/>
      <c r="M197" s="173"/>
      <c r="N197" s="35">
        <v>1</v>
      </c>
      <c r="O197" s="35">
        <v>2</v>
      </c>
      <c r="P197" s="35">
        <v>3</v>
      </c>
      <c r="Q197" s="35">
        <v>1</v>
      </c>
      <c r="R197" s="35">
        <v>2</v>
      </c>
      <c r="S197" s="35">
        <v>3</v>
      </c>
      <c r="T197" s="35">
        <v>1</v>
      </c>
      <c r="U197" s="35">
        <v>2</v>
      </c>
      <c r="V197" s="35">
        <v>3</v>
      </c>
      <c r="W197" s="35">
        <v>1</v>
      </c>
      <c r="X197" s="35">
        <v>2</v>
      </c>
      <c r="Y197" s="35">
        <v>3</v>
      </c>
    </row>
    <row r="198" spans="1:25" ht="318.75" x14ac:dyDescent="0.25">
      <c r="A198" s="23">
        <v>1</v>
      </c>
      <c r="B198" s="9" t="s">
        <v>39</v>
      </c>
      <c r="C198" s="9" t="s">
        <v>40</v>
      </c>
      <c r="D198" s="9" t="s">
        <v>41</v>
      </c>
      <c r="E198" s="9" t="s">
        <v>152</v>
      </c>
      <c r="F198" s="9" t="s">
        <v>153</v>
      </c>
      <c r="G198" s="1" t="s">
        <v>154</v>
      </c>
      <c r="H198" s="1">
        <v>1</v>
      </c>
      <c r="I198" s="1">
        <f>+N198</f>
        <v>1</v>
      </c>
      <c r="J198" s="5">
        <f>+I198/H198</f>
        <v>1</v>
      </c>
      <c r="K198" s="1" t="s">
        <v>155</v>
      </c>
      <c r="L198" s="10">
        <v>41006175</v>
      </c>
      <c r="M198" s="9" t="s">
        <v>156</v>
      </c>
      <c r="N198" s="21">
        <v>1</v>
      </c>
      <c r="O198" s="23"/>
      <c r="P198" s="23"/>
      <c r="Q198" s="23"/>
      <c r="R198" s="23"/>
      <c r="S198" s="23"/>
      <c r="T198" s="23"/>
      <c r="U198" s="23"/>
      <c r="V198" s="23"/>
      <c r="W198" s="23"/>
      <c r="X198" s="23"/>
      <c r="Y198" s="23"/>
    </row>
    <row r="199" spans="1:25" ht="187.5" x14ac:dyDescent="0.25">
      <c r="A199" s="23">
        <f>+A198+1</f>
        <v>2</v>
      </c>
      <c r="B199" s="9" t="s">
        <v>39</v>
      </c>
      <c r="C199" s="9" t="s">
        <v>40</v>
      </c>
      <c r="D199" s="9" t="s">
        <v>41</v>
      </c>
      <c r="E199" s="9" t="s">
        <v>157</v>
      </c>
      <c r="F199" s="9" t="s">
        <v>158</v>
      </c>
      <c r="G199" s="9" t="s">
        <v>159</v>
      </c>
      <c r="H199" s="8">
        <v>0.9</v>
      </c>
      <c r="I199" s="8">
        <f>+(P199+S199+V199+Y199)/4</f>
        <v>0.9</v>
      </c>
      <c r="J199" s="8">
        <v>0.9</v>
      </c>
      <c r="K199" s="9" t="s">
        <v>160</v>
      </c>
      <c r="L199" s="10">
        <v>0</v>
      </c>
      <c r="M199" s="9" t="s">
        <v>162</v>
      </c>
      <c r="N199" s="23"/>
      <c r="O199" s="23"/>
      <c r="P199" s="22">
        <v>0.9</v>
      </c>
      <c r="Q199" s="23"/>
      <c r="R199" s="23"/>
      <c r="S199" s="22">
        <v>0.9</v>
      </c>
      <c r="T199" s="23"/>
      <c r="U199" s="23"/>
      <c r="V199" s="22">
        <v>0.9</v>
      </c>
      <c r="W199" s="23"/>
      <c r="X199" s="23"/>
      <c r="Y199" s="22">
        <v>0.9</v>
      </c>
    </row>
    <row r="200" spans="1:25" ht="225" x14ac:dyDescent="0.25">
      <c r="A200" s="23">
        <f t="shared" ref="A200:A205" si="19">+A199+1</f>
        <v>3</v>
      </c>
      <c r="B200" s="9" t="s">
        <v>39</v>
      </c>
      <c r="C200" s="9" t="s">
        <v>40</v>
      </c>
      <c r="D200" s="9" t="s">
        <v>41</v>
      </c>
      <c r="E200" s="9" t="s">
        <v>163</v>
      </c>
      <c r="F200" s="9" t="s">
        <v>164</v>
      </c>
      <c r="G200" s="9" t="s">
        <v>160</v>
      </c>
      <c r="H200" s="1">
        <v>12</v>
      </c>
      <c r="I200" s="1">
        <v>12</v>
      </c>
      <c r="J200" s="8">
        <v>1</v>
      </c>
      <c r="K200" s="9" t="s">
        <v>165</v>
      </c>
      <c r="L200" s="9">
        <v>0</v>
      </c>
      <c r="M200" s="9" t="s">
        <v>166</v>
      </c>
      <c r="N200" s="23"/>
      <c r="O200" s="23"/>
      <c r="P200" s="21">
        <v>3</v>
      </c>
      <c r="Q200" s="23"/>
      <c r="R200" s="23"/>
      <c r="S200" s="21">
        <v>3</v>
      </c>
      <c r="T200" s="23"/>
      <c r="U200" s="23"/>
      <c r="V200" s="21">
        <v>3</v>
      </c>
      <c r="W200" s="23"/>
      <c r="X200" s="23"/>
      <c r="Y200" s="21">
        <v>3</v>
      </c>
    </row>
    <row r="201" spans="1:25" ht="225" x14ac:dyDescent="0.25">
      <c r="A201" s="23">
        <f t="shared" si="19"/>
        <v>4</v>
      </c>
      <c r="B201" s="9" t="s">
        <v>39</v>
      </c>
      <c r="C201" s="9" t="s">
        <v>40</v>
      </c>
      <c r="D201" s="9" t="s">
        <v>41</v>
      </c>
      <c r="E201" s="9" t="s">
        <v>167</v>
      </c>
      <c r="F201" s="9" t="s">
        <v>168</v>
      </c>
      <c r="G201" s="9" t="s">
        <v>169</v>
      </c>
      <c r="H201" s="1">
        <v>8</v>
      </c>
      <c r="I201" s="1">
        <v>8</v>
      </c>
      <c r="J201" s="8">
        <v>1</v>
      </c>
      <c r="K201" s="9" t="s">
        <v>170</v>
      </c>
      <c r="L201" s="138">
        <v>0</v>
      </c>
      <c r="M201" s="9" t="s">
        <v>171</v>
      </c>
      <c r="N201" s="23"/>
      <c r="O201" s="23"/>
      <c r="P201" s="21">
        <v>2</v>
      </c>
      <c r="Q201" s="23"/>
      <c r="R201" s="23"/>
      <c r="S201" s="21">
        <v>2</v>
      </c>
      <c r="T201" s="23"/>
      <c r="U201" s="23"/>
      <c r="V201" s="21">
        <v>2</v>
      </c>
      <c r="W201" s="23"/>
      <c r="X201" s="23"/>
      <c r="Y201" s="21">
        <v>2</v>
      </c>
    </row>
    <row r="202" spans="1:25" ht="262.5" x14ac:dyDescent="0.25">
      <c r="A202" s="23">
        <f t="shared" si="19"/>
        <v>5</v>
      </c>
      <c r="B202" s="9" t="s">
        <v>39</v>
      </c>
      <c r="C202" s="9" t="s">
        <v>40</v>
      </c>
      <c r="D202" s="9" t="s">
        <v>41</v>
      </c>
      <c r="E202" s="9" t="s">
        <v>172</v>
      </c>
      <c r="F202" s="9" t="s">
        <v>173</v>
      </c>
      <c r="G202" s="9" t="s">
        <v>174</v>
      </c>
      <c r="H202" s="1">
        <v>12</v>
      </c>
      <c r="I202" s="1">
        <v>12</v>
      </c>
      <c r="J202" s="8">
        <v>1</v>
      </c>
      <c r="K202" s="9" t="s">
        <v>175</v>
      </c>
      <c r="L202" s="10">
        <v>0</v>
      </c>
      <c r="M202" s="9" t="s">
        <v>176</v>
      </c>
      <c r="N202" s="23"/>
      <c r="O202" s="23"/>
      <c r="P202" s="21">
        <v>3</v>
      </c>
      <c r="Q202" s="23"/>
      <c r="R202" s="23"/>
      <c r="S202" s="21">
        <v>3</v>
      </c>
      <c r="T202" s="23"/>
      <c r="U202" s="23"/>
      <c r="V202" s="21">
        <v>3</v>
      </c>
      <c r="W202" s="23"/>
      <c r="X202" s="23"/>
      <c r="Y202" s="21">
        <v>3</v>
      </c>
    </row>
    <row r="203" spans="1:25" ht="168.75" x14ac:dyDescent="0.3">
      <c r="A203" s="23">
        <f t="shared" si="19"/>
        <v>6</v>
      </c>
      <c r="B203" s="81" t="s">
        <v>39</v>
      </c>
      <c r="C203" s="81" t="s">
        <v>40</v>
      </c>
      <c r="D203" s="81" t="s">
        <v>604</v>
      </c>
      <c r="E203" s="81" t="s">
        <v>605</v>
      </c>
      <c r="F203" s="9" t="s">
        <v>610</v>
      </c>
      <c r="G203" s="83" t="s">
        <v>607</v>
      </c>
      <c r="H203" s="41">
        <v>0.8</v>
      </c>
      <c r="I203" s="150">
        <f>+AVERAGE(P203,S203,V203,Y203)</f>
        <v>0.8</v>
      </c>
      <c r="J203" s="85">
        <f>+I203/H203</f>
        <v>1</v>
      </c>
      <c r="K203" s="83" t="s">
        <v>608</v>
      </c>
      <c r="L203" s="86">
        <v>0</v>
      </c>
      <c r="M203" s="81" t="s">
        <v>611</v>
      </c>
      <c r="N203" s="154"/>
      <c r="O203" s="145"/>
      <c r="P203" s="151">
        <v>0.8</v>
      </c>
      <c r="Q203" s="154"/>
      <c r="R203" s="145"/>
      <c r="S203" s="151">
        <v>0.8</v>
      </c>
      <c r="T203" s="154"/>
      <c r="U203" s="145"/>
      <c r="V203" s="151">
        <v>0.8</v>
      </c>
      <c r="W203" s="154"/>
      <c r="X203" s="145"/>
      <c r="Y203" s="151">
        <v>0.8</v>
      </c>
    </row>
    <row r="204" spans="1:25" ht="150" x14ac:dyDescent="0.3">
      <c r="A204" s="23">
        <f t="shared" si="19"/>
        <v>7</v>
      </c>
      <c r="B204" s="9" t="s">
        <v>39</v>
      </c>
      <c r="C204" s="9" t="s">
        <v>40</v>
      </c>
      <c r="D204" s="9" t="s">
        <v>51</v>
      </c>
      <c r="E204" s="9" t="s">
        <v>52</v>
      </c>
      <c r="F204" s="55" t="s">
        <v>53</v>
      </c>
      <c r="G204" s="9" t="s">
        <v>54</v>
      </c>
      <c r="H204" s="5">
        <v>0.2</v>
      </c>
      <c r="I204" s="5">
        <f>+S204+V204+Y204</f>
        <v>0.2</v>
      </c>
      <c r="J204" s="5">
        <f>+I204/H204</f>
        <v>1</v>
      </c>
      <c r="K204" s="9" t="s">
        <v>55</v>
      </c>
      <c r="L204" s="10">
        <v>0</v>
      </c>
      <c r="M204" s="9" t="s">
        <v>56</v>
      </c>
      <c r="N204" s="23"/>
      <c r="O204" s="23"/>
      <c r="P204" s="23"/>
      <c r="Q204" s="23"/>
      <c r="R204" s="23"/>
      <c r="S204" s="25">
        <v>0.05</v>
      </c>
      <c r="T204" s="23"/>
      <c r="U204" s="23"/>
      <c r="V204" s="25">
        <v>0.05</v>
      </c>
      <c r="W204" s="23"/>
      <c r="X204" s="23"/>
      <c r="Y204" s="25">
        <v>0.1</v>
      </c>
    </row>
    <row r="205" spans="1:25" ht="125.25" customHeight="1" x14ac:dyDescent="0.3">
      <c r="A205" s="23">
        <f t="shared" si="19"/>
        <v>8</v>
      </c>
      <c r="B205" s="9" t="s">
        <v>39</v>
      </c>
      <c r="C205" s="9" t="s">
        <v>40</v>
      </c>
      <c r="D205" s="9" t="s">
        <v>41</v>
      </c>
      <c r="E205" s="9" t="s">
        <v>47</v>
      </c>
      <c r="F205" s="55" t="s">
        <v>48</v>
      </c>
      <c r="G205" s="9" t="s">
        <v>49</v>
      </c>
      <c r="H205" s="16">
        <v>5</v>
      </c>
      <c r="I205" s="16">
        <f>+Q205+R205+S205+T205+W205</f>
        <v>5</v>
      </c>
      <c r="J205" s="5">
        <f>+I205/H205</f>
        <v>1</v>
      </c>
      <c r="K205" s="9" t="s">
        <v>50</v>
      </c>
      <c r="L205" s="10">
        <v>0</v>
      </c>
      <c r="M205" s="9" t="s">
        <v>25</v>
      </c>
      <c r="N205" s="23"/>
      <c r="O205" s="23"/>
      <c r="P205" s="23"/>
      <c r="Q205" s="21">
        <v>1</v>
      </c>
      <c r="R205" s="21">
        <v>1</v>
      </c>
      <c r="S205" s="21">
        <v>1</v>
      </c>
      <c r="T205" s="21">
        <v>1</v>
      </c>
      <c r="U205" s="23"/>
      <c r="V205" s="37"/>
      <c r="W205" s="21">
        <v>1</v>
      </c>
      <c r="X205" s="23"/>
      <c r="Y205" s="37"/>
    </row>
    <row r="206" spans="1:25" ht="20.25" x14ac:dyDescent="0.25">
      <c r="A206" s="171" t="s">
        <v>177</v>
      </c>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row>
    <row r="207" spans="1:25" x14ac:dyDescent="0.25">
      <c r="A207" s="172" t="s">
        <v>2</v>
      </c>
      <c r="B207" s="172" t="s">
        <v>3</v>
      </c>
      <c r="C207" s="172" t="s">
        <v>4</v>
      </c>
      <c r="D207" s="172" t="s">
        <v>5</v>
      </c>
      <c r="E207" s="174" t="s">
        <v>6</v>
      </c>
      <c r="F207" s="173" t="s">
        <v>7</v>
      </c>
      <c r="G207" s="173" t="s">
        <v>8</v>
      </c>
      <c r="H207" s="172" t="s">
        <v>9</v>
      </c>
      <c r="I207" s="172" t="s">
        <v>10</v>
      </c>
      <c r="J207" s="173" t="s">
        <v>11</v>
      </c>
      <c r="K207" s="173" t="s">
        <v>12</v>
      </c>
      <c r="L207" s="173" t="s">
        <v>13</v>
      </c>
      <c r="M207" s="173" t="s">
        <v>14</v>
      </c>
      <c r="N207" s="172" t="s">
        <v>15</v>
      </c>
      <c r="O207" s="172"/>
      <c r="P207" s="172"/>
      <c r="Q207" s="172" t="s">
        <v>16</v>
      </c>
      <c r="R207" s="172"/>
      <c r="S207" s="172"/>
      <c r="T207" s="172" t="s">
        <v>17</v>
      </c>
      <c r="U207" s="172"/>
      <c r="V207" s="172"/>
      <c r="W207" s="172" t="s">
        <v>18</v>
      </c>
      <c r="X207" s="172"/>
      <c r="Y207" s="172"/>
    </row>
    <row r="208" spans="1:25" x14ac:dyDescent="0.25">
      <c r="A208" s="172"/>
      <c r="B208" s="172"/>
      <c r="C208" s="172"/>
      <c r="D208" s="172"/>
      <c r="E208" s="174"/>
      <c r="F208" s="173"/>
      <c r="G208" s="173"/>
      <c r="H208" s="172"/>
      <c r="I208" s="172"/>
      <c r="J208" s="173"/>
      <c r="K208" s="173"/>
      <c r="L208" s="173"/>
      <c r="M208" s="173"/>
      <c r="N208" s="172"/>
      <c r="O208" s="172"/>
      <c r="P208" s="172"/>
      <c r="Q208" s="172"/>
      <c r="R208" s="172"/>
      <c r="S208" s="172"/>
      <c r="T208" s="172"/>
      <c r="U208" s="172"/>
      <c r="V208" s="172"/>
      <c r="W208" s="172"/>
      <c r="X208" s="172"/>
      <c r="Y208" s="172"/>
    </row>
    <row r="209" spans="1:26" ht="18.75" x14ac:dyDescent="0.25">
      <c r="A209" s="172"/>
      <c r="B209" s="172"/>
      <c r="C209" s="172"/>
      <c r="D209" s="172"/>
      <c r="E209" s="174"/>
      <c r="F209" s="173"/>
      <c r="G209" s="173"/>
      <c r="H209" s="172"/>
      <c r="I209" s="172" t="s">
        <v>19</v>
      </c>
      <c r="J209" s="173" t="s">
        <v>11</v>
      </c>
      <c r="K209" s="173"/>
      <c r="L209" s="173"/>
      <c r="M209" s="173"/>
      <c r="N209" s="35">
        <v>1</v>
      </c>
      <c r="O209" s="35">
        <v>2</v>
      </c>
      <c r="P209" s="35">
        <v>3</v>
      </c>
      <c r="Q209" s="35">
        <v>1</v>
      </c>
      <c r="R209" s="35">
        <v>2</v>
      </c>
      <c r="S209" s="35">
        <v>3</v>
      </c>
      <c r="T209" s="35">
        <v>1</v>
      </c>
      <c r="U209" s="35">
        <v>2</v>
      </c>
      <c r="V209" s="35">
        <v>3</v>
      </c>
      <c r="W209" s="35">
        <v>1</v>
      </c>
      <c r="X209" s="35">
        <v>2</v>
      </c>
      <c r="Y209" s="35">
        <v>3</v>
      </c>
    </row>
    <row r="210" spans="1:26" ht="173.25" customHeight="1" x14ac:dyDescent="0.25">
      <c r="A210" s="23">
        <v>1</v>
      </c>
      <c r="B210" s="3" t="s">
        <v>39</v>
      </c>
      <c r="C210" s="3" t="s">
        <v>40</v>
      </c>
      <c r="D210" s="9" t="s">
        <v>41</v>
      </c>
      <c r="E210" s="3" t="s">
        <v>178</v>
      </c>
      <c r="F210" s="30" t="s">
        <v>179</v>
      </c>
      <c r="G210" s="9" t="s">
        <v>180</v>
      </c>
      <c r="H210" s="1">
        <v>5</v>
      </c>
      <c r="I210" s="1">
        <f>+Y210</f>
        <v>5</v>
      </c>
      <c r="J210" s="5">
        <f>+I210/H210</f>
        <v>1</v>
      </c>
      <c r="K210" s="9" t="s">
        <v>181</v>
      </c>
      <c r="L210" s="10">
        <v>0</v>
      </c>
      <c r="M210" s="9" t="s">
        <v>182</v>
      </c>
      <c r="N210" s="1"/>
      <c r="O210" s="1"/>
      <c r="P210" s="1"/>
      <c r="Q210" s="1"/>
      <c r="R210" s="1"/>
      <c r="S210" s="1"/>
      <c r="T210" s="1"/>
      <c r="U210" s="1"/>
      <c r="V210" s="23"/>
      <c r="W210" s="23"/>
      <c r="X210" s="23"/>
      <c r="Y210" s="21">
        <v>5</v>
      </c>
    </row>
    <row r="211" spans="1:26" ht="150" x14ac:dyDescent="0.25">
      <c r="A211" s="23">
        <f>+A210+1</f>
        <v>2</v>
      </c>
      <c r="B211" s="3" t="s">
        <v>39</v>
      </c>
      <c r="C211" s="3" t="s">
        <v>40</v>
      </c>
      <c r="D211" s="9" t="s">
        <v>41</v>
      </c>
      <c r="E211" s="3" t="s">
        <v>183</v>
      </c>
      <c r="F211" s="30" t="s">
        <v>184</v>
      </c>
      <c r="G211" s="9" t="s">
        <v>185</v>
      </c>
      <c r="H211" s="1">
        <v>1</v>
      </c>
      <c r="I211" s="1">
        <f>+R211</f>
        <v>1</v>
      </c>
      <c r="J211" s="5">
        <f t="shared" ref="J211:J224" si="20">+I211/H211</f>
        <v>1</v>
      </c>
      <c r="K211" s="9" t="s">
        <v>186</v>
      </c>
      <c r="L211" s="10">
        <v>0</v>
      </c>
      <c r="M211" s="9" t="s">
        <v>187</v>
      </c>
      <c r="N211" s="23"/>
      <c r="O211" s="23"/>
      <c r="P211" s="23"/>
      <c r="Q211" s="23"/>
      <c r="R211" s="21">
        <v>1</v>
      </c>
      <c r="S211" s="23"/>
      <c r="T211" s="23"/>
      <c r="U211" s="23"/>
      <c r="V211" s="23"/>
      <c r="W211" s="23"/>
      <c r="X211" s="23"/>
      <c r="Y211" s="23"/>
    </row>
    <row r="212" spans="1:26" ht="131.25" x14ac:dyDescent="0.25">
      <c r="A212" s="23">
        <f>+A211+1</f>
        <v>3</v>
      </c>
      <c r="B212" s="3" t="s">
        <v>39</v>
      </c>
      <c r="C212" s="3" t="s">
        <v>40</v>
      </c>
      <c r="D212" s="9" t="s">
        <v>41</v>
      </c>
      <c r="E212" s="3" t="s">
        <v>188</v>
      </c>
      <c r="F212" s="30" t="s">
        <v>189</v>
      </c>
      <c r="G212" s="9" t="s">
        <v>190</v>
      </c>
      <c r="H212" s="1">
        <v>1</v>
      </c>
      <c r="I212" s="1">
        <f>+S212</f>
        <v>1</v>
      </c>
      <c r="J212" s="5">
        <f t="shared" si="20"/>
        <v>1</v>
      </c>
      <c r="K212" s="9" t="s">
        <v>191</v>
      </c>
      <c r="L212" s="10">
        <v>0</v>
      </c>
      <c r="M212" s="9" t="s">
        <v>192</v>
      </c>
      <c r="N212" s="23"/>
      <c r="O212" s="23"/>
      <c r="P212" s="23"/>
      <c r="Q212" s="23"/>
      <c r="R212" s="23"/>
      <c r="S212" s="21">
        <v>1</v>
      </c>
      <c r="T212" s="23"/>
      <c r="U212" s="23"/>
      <c r="V212" s="23"/>
      <c r="W212" s="23"/>
      <c r="X212" s="23"/>
      <c r="Y212" s="23"/>
    </row>
    <row r="213" spans="1:26" ht="131.25" x14ac:dyDescent="0.25">
      <c r="A213" s="23">
        <f>+A212+1</f>
        <v>4</v>
      </c>
      <c r="B213" s="3" t="s">
        <v>39</v>
      </c>
      <c r="C213" s="3" t="s">
        <v>40</v>
      </c>
      <c r="D213" s="9" t="s">
        <v>41</v>
      </c>
      <c r="E213" s="3" t="s">
        <v>193</v>
      </c>
      <c r="F213" s="9" t="s">
        <v>194</v>
      </c>
      <c r="G213" s="3" t="s">
        <v>195</v>
      </c>
      <c r="H213" s="1">
        <v>1</v>
      </c>
      <c r="I213" s="1">
        <f>+N213</f>
        <v>1</v>
      </c>
      <c r="J213" s="5">
        <f t="shared" si="20"/>
        <v>1</v>
      </c>
      <c r="K213" s="9" t="s">
        <v>196</v>
      </c>
      <c r="L213" s="10">
        <v>0</v>
      </c>
      <c r="M213" s="9" t="s">
        <v>197</v>
      </c>
      <c r="N213" s="21">
        <v>1</v>
      </c>
      <c r="O213" s="23"/>
      <c r="P213" s="23"/>
      <c r="Q213" s="23"/>
      <c r="R213" s="23"/>
      <c r="S213" s="23"/>
      <c r="T213" s="23"/>
      <c r="U213" s="23"/>
      <c r="V213" s="23"/>
      <c r="W213" s="23"/>
      <c r="X213" s="23"/>
      <c r="Y213" s="23"/>
    </row>
    <row r="214" spans="1:26" ht="131.25" x14ac:dyDescent="0.3">
      <c r="A214" s="23">
        <f>+A213+1</f>
        <v>5</v>
      </c>
      <c r="B214" s="3" t="s">
        <v>39</v>
      </c>
      <c r="C214" s="3" t="s">
        <v>40</v>
      </c>
      <c r="D214" s="9" t="s">
        <v>41</v>
      </c>
      <c r="E214" s="3" t="s">
        <v>198</v>
      </c>
      <c r="F214" s="9" t="s">
        <v>199</v>
      </c>
      <c r="G214" s="3" t="s">
        <v>200</v>
      </c>
      <c r="H214" s="1">
        <v>1</v>
      </c>
      <c r="I214" s="1">
        <f>+S214</f>
        <v>1</v>
      </c>
      <c r="J214" s="5">
        <f t="shared" si="20"/>
        <v>1</v>
      </c>
      <c r="K214" s="9" t="s">
        <v>201</v>
      </c>
      <c r="L214" s="10">
        <v>0</v>
      </c>
      <c r="M214" s="9" t="s">
        <v>124</v>
      </c>
      <c r="N214" s="54"/>
      <c r="O214" s="23"/>
      <c r="P214" s="23"/>
      <c r="Q214" s="23"/>
      <c r="R214" s="23"/>
      <c r="S214" s="21">
        <v>1</v>
      </c>
      <c r="T214" s="23"/>
      <c r="U214" s="23"/>
      <c r="V214" s="23"/>
      <c r="W214" s="23"/>
      <c r="X214" s="23"/>
      <c r="Y214" s="23"/>
    </row>
    <row r="215" spans="1:26" ht="132" thickBot="1" x14ac:dyDescent="0.3">
      <c r="A215" s="23">
        <f>+A214+1</f>
        <v>6</v>
      </c>
      <c r="B215" s="3" t="s">
        <v>39</v>
      </c>
      <c r="C215" s="3" t="s">
        <v>40</v>
      </c>
      <c r="D215" s="9" t="s">
        <v>41</v>
      </c>
      <c r="E215" s="3" t="s">
        <v>202</v>
      </c>
      <c r="F215" s="9" t="s">
        <v>203</v>
      </c>
      <c r="G215" s="9" t="s">
        <v>204</v>
      </c>
      <c r="H215" s="5">
        <v>0.95</v>
      </c>
      <c r="I215" s="8">
        <f>+S215</f>
        <v>0.95</v>
      </c>
      <c r="J215" s="5">
        <f t="shared" si="20"/>
        <v>1</v>
      </c>
      <c r="K215" s="9" t="s">
        <v>205</v>
      </c>
      <c r="L215" s="10">
        <v>0</v>
      </c>
      <c r="M215" s="9" t="s">
        <v>206</v>
      </c>
      <c r="N215" s="23"/>
      <c r="O215" s="23"/>
      <c r="P215" s="23"/>
      <c r="Q215" s="23"/>
      <c r="R215" s="23"/>
      <c r="S215" s="25">
        <v>0.95</v>
      </c>
      <c r="T215" s="23"/>
      <c r="U215" s="23"/>
      <c r="V215" s="23"/>
      <c r="W215" s="23"/>
      <c r="X215" s="23"/>
      <c r="Y215" s="23"/>
    </row>
    <row r="216" spans="1:26" ht="79.5" customHeight="1" thickBot="1" x14ac:dyDescent="0.35">
      <c r="A216" s="23">
        <v>7</v>
      </c>
      <c r="B216" s="13" t="s">
        <v>39</v>
      </c>
      <c r="C216" s="13" t="s">
        <v>40</v>
      </c>
      <c r="D216" s="13" t="s">
        <v>41</v>
      </c>
      <c r="E216" s="9" t="s">
        <v>516</v>
      </c>
      <c r="F216" s="31" t="s">
        <v>517</v>
      </c>
      <c r="G216" s="9" t="s">
        <v>450</v>
      </c>
      <c r="H216" s="1">
        <v>1</v>
      </c>
      <c r="I216" s="1">
        <f>+S216</f>
        <v>1</v>
      </c>
      <c r="J216" s="61">
        <f t="shared" si="20"/>
        <v>1</v>
      </c>
      <c r="K216" s="18"/>
      <c r="L216" s="28">
        <v>0</v>
      </c>
      <c r="M216" s="18" t="s">
        <v>451</v>
      </c>
      <c r="N216" s="39"/>
      <c r="O216" s="39"/>
      <c r="P216" s="164"/>
      <c r="Q216" s="39"/>
      <c r="R216" s="39"/>
      <c r="S216" s="36">
        <v>1</v>
      </c>
      <c r="T216" s="39"/>
      <c r="U216" s="39"/>
      <c r="V216" s="39"/>
      <c r="W216" s="39"/>
      <c r="X216" s="39"/>
      <c r="Y216" s="39"/>
      <c r="Z216" s="69"/>
    </row>
    <row r="217" spans="1:26" ht="161.25" customHeight="1" x14ac:dyDescent="0.3">
      <c r="A217" s="23">
        <v>8</v>
      </c>
      <c r="B217" s="3" t="s">
        <v>39</v>
      </c>
      <c r="C217" s="3" t="s">
        <v>40</v>
      </c>
      <c r="D217" s="9" t="s">
        <v>41</v>
      </c>
      <c r="E217" s="2" t="s">
        <v>207</v>
      </c>
      <c r="F217" s="30" t="s">
        <v>208</v>
      </c>
      <c r="G217" s="9" t="s">
        <v>209</v>
      </c>
      <c r="H217" s="1">
        <v>6</v>
      </c>
      <c r="I217" s="1">
        <f>+R217</f>
        <v>6</v>
      </c>
      <c r="J217" s="5">
        <f t="shared" si="20"/>
        <v>1</v>
      </c>
      <c r="K217" s="9" t="s">
        <v>210</v>
      </c>
      <c r="L217" s="10">
        <v>0</v>
      </c>
      <c r="M217" s="9" t="s">
        <v>211</v>
      </c>
      <c r="N217" s="23"/>
      <c r="O217" s="23"/>
      <c r="P217" s="54"/>
      <c r="Q217" s="23"/>
      <c r="R217" s="21">
        <v>6</v>
      </c>
      <c r="S217" s="54"/>
      <c r="T217" s="23"/>
      <c r="U217" s="23"/>
      <c r="V217" s="23"/>
      <c r="W217" s="23"/>
      <c r="X217" s="23"/>
      <c r="Y217" s="23"/>
    </row>
    <row r="218" spans="1:26" ht="93.75" customHeight="1" x14ac:dyDescent="0.25">
      <c r="A218" s="167">
        <v>9</v>
      </c>
      <c r="B218" s="166" t="s">
        <v>39</v>
      </c>
      <c r="C218" s="168" t="s">
        <v>40</v>
      </c>
      <c r="D218" s="168" t="s">
        <v>41</v>
      </c>
      <c r="E218" s="168" t="s">
        <v>212</v>
      </c>
      <c r="F218" s="166" t="s">
        <v>213</v>
      </c>
      <c r="G218" s="3" t="s">
        <v>214</v>
      </c>
      <c r="H218" s="1">
        <v>37</v>
      </c>
      <c r="I218" s="1">
        <f>+P218+S218+V218+Y218</f>
        <v>37</v>
      </c>
      <c r="J218" s="5">
        <f t="shared" si="20"/>
        <v>1</v>
      </c>
      <c r="K218" s="9" t="s">
        <v>215</v>
      </c>
      <c r="L218" s="10">
        <v>0</v>
      </c>
      <c r="M218" s="9" t="s">
        <v>216</v>
      </c>
      <c r="N218" s="23"/>
      <c r="O218" s="23"/>
      <c r="P218" s="21">
        <v>11</v>
      </c>
      <c r="Q218" s="23"/>
      <c r="R218" s="23"/>
      <c r="S218" s="21">
        <v>13</v>
      </c>
      <c r="T218" s="23"/>
      <c r="U218" s="23"/>
      <c r="V218" s="21">
        <v>8</v>
      </c>
      <c r="W218" s="23"/>
      <c r="X218" s="23"/>
      <c r="Y218" s="21">
        <v>5</v>
      </c>
    </row>
    <row r="219" spans="1:26" ht="93.75" customHeight="1" x14ac:dyDescent="0.25">
      <c r="A219" s="167"/>
      <c r="B219" s="166"/>
      <c r="C219" s="168"/>
      <c r="D219" s="168"/>
      <c r="E219" s="168"/>
      <c r="F219" s="166"/>
      <c r="G219" s="3" t="s">
        <v>515</v>
      </c>
      <c r="H219" s="1">
        <v>9</v>
      </c>
      <c r="I219" s="1">
        <f>+P219+S219+V219+Y219</f>
        <v>9</v>
      </c>
      <c r="J219" s="61">
        <f>+I219/H219</f>
        <v>1</v>
      </c>
      <c r="K219" s="18" t="s">
        <v>215</v>
      </c>
      <c r="L219" s="10"/>
      <c r="M219" s="9"/>
      <c r="N219" s="23"/>
      <c r="O219" s="23"/>
      <c r="P219" s="21">
        <v>2</v>
      </c>
      <c r="Q219" s="23"/>
      <c r="R219" s="23"/>
      <c r="S219" s="21">
        <v>3</v>
      </c>
      <c r="T219" s="23"/>
      <c r="U219" s="23"/>
      <c r="V219" s="21">
        <v>2</v>
      </c>
      <c r="W219" s="23"/>
      <c r="X219" s="23"/>
      <c r="Y219" s="21">
        <v>2</v>
      </c>
    </row>
    <row r="220" spans="1:26" ht="93.75" customHeight="1" x14ac:dyDescent="0.25">
      <c r="A220" s="167"/>
      <c r="B220" s="166"/>
      <c r="C220" s="168"/>
      <c r="D220" s="168"/>
      <c r="E220" s="168"/>
      <c r="F220" s="166"/>
      <c r="G220" s="3" t="s">
        <v>217</v>
      </c>
      <c r="H220" s="8">
        <v>0.9</v>
      </c>
      <c r="I220" s="1"/>
      <c r="J220" s="1"/>
      <c r="K220" s="1"/>
      <c r="L220" s="50">
        <v>0</v>
      </c>
      <c r="M220" s="1"/>
      <c r="N220" s="23"/>
      <c r="O220" s="23"/>
      <c r="P220" s="25">
        <v>0.7</v>
      </c>
      <c r="Q220" s="23"/>
      <c r="R220" s="23"/>
      <c r="S220" s="25">
        <v>0.8</v>
      </c>
      <c r="T220" s="23"/>
      <c r="U220" s="23"/>
      <c r="V220" s="25">
        <v>0.85</v>
      </c>
      <c r="W220" s="23"/>
      <c r="X220" s="23"/>
      <c r="Y220" s="25">
        <v>0.9</v>
      </c>
    </row>
    <row r="221" spans="1:26" ht="36" customHeight="1" x14ac:dyDescent="0.25">
      <c r="A221" s="167">
        <v>10</v>
      </c>
      <c r="B221" s="166" t="s">
        <v>39</v>
      </c>
      <c r="C221" s="166" t="s">
        <v>40</v>
      </c>
      <c r="D221" s="168" t="s">
        <v>41</v>
      </c>
      <c r="E221" s="185" t="s">
        <v>218</v>
      </c>
      <c r="F221" s="190" t="s">
        <v>219</v>
      </c>
      <c r="G221" s="3" t="s">
        <v>220</v>
      </c>
      <c r="H221" s="1">
        <v>12</v>
      </c>
      <c r="I221" s="1">
        <f>+SUM(N221:Y221)</f>
        <v>12</v>
      </c>
      <c r="J221" s="5">
        <f t="shared" si="20"/>
        <v>1</v>
      </c>
      <c r="K221" s="9" t="s">
        <v>221</v>
      </c>
      <c r="L221" s="10">
        <v>0</v>
      </c>
      <c r="M221" s="166" t="s">
        <v>222</v>
      </c>
      <c r="N221" s="21">
        <v>1</v>
      </c>
      <c r="O221" s="21">
        <v>1</v>
      </c>
      <c r="P221" s="21">
        <v>1</v>
      </c>
      <c r="Q221" s="21">
        <v>1</v>
      </c>
      <c r="R221" s="21">
        <v>1</v>
      </c>
      <c r="S221" s="21">
        <v>1</v>
      </c>
      <c r="T221" s="21">
        <v>1</v>
      </c>
      <c r="U221" s="21">
        <v>1</v>
      </c>
      <c r="V221" s="21">
        <v>1</v>
      </c>
      <c r="W221" s="21">
        <v>1</v>
      </c>
      <c r="X221" s="21">
        <v>1</v>
      </c>
      <c r="Y221" s="21">
        <v>1</v>
      </c>
    </row>
    <row r="222" spans="1:26" ht="36" customHeight="1" x14ac:dyDescent="0.3">
      <c r="A222" s="167"/>
      <c r="B222" s="166"/>
      <c r="C222" s="166"/>
      <c r="D222" s="168"/>
      <c r="E222" s="185"/>
      <c r="F222" s="190"/>
      <c r="G222" s="3" t="s">
        <v>223</v>
      </c>
      <c r="H222" s="1">
        <v>1</v>
      </c>
      <c r="I222" s="1">
        <f>+S222</f>
        <v>0</v>
      </c>
      <c r="J222" s="5">
        <f t="shared" si="20"/>
        <v>0</v>
      </c>
      <c r="K222" s="9" t="s">
        <v>224</v>
      </c>
      <c r="L222" s="10">
        <v>0</v>
      </c>
      <c r="M222" s="166"/>
      <c r="N222" s="39"/>
      <c r="O222" s="39"/>
      <c r="P222" s="39"/>
      <c r="Q222" s="39"/>
      <c r="R222" s="39"/>
      <c r="S222" s="164"/>
      <c r="T222" s="36">
        <v>1</v>
      </c>
      <c r="U222" s="39"/>
      <c r="V222" s="39"/>
      <c r="W222" s="39"/>
      <c r="X222" s="23"/>
      <c r="Y222" s="23"/>
    </row>
    <row r="223" spans="1:26" ht="36" customHeight="1" x14ac:dyDescent="0.25">
      <c r="A223" s="167"/>
      <c r="B223" s="166"/>
      <c r="C223" s="166"/>
      <c r="D223" s="168"/>
      <c r="E223" s="185"/>
      <c r="F223" s="190"/>
      <c r="G223" s="3" t="s">
        <v>225</v>
      </c>
      <c r="H223" s="1">
        <f>+R223+Q223+S223+W223</f>
        <v>4</v>
      </c>
      <c r="I223" s="1">
        <f>+N223+Q223+V223+W223</f>
        <v>2</v>
      </c>
      <c r="J223" s="5">
        <f t="shared" si="20"/>
        <v>0.5</v>
      </c>
      <c r="K223" s="9" t="s">
        <v>226</v>
      </c>
      <c r="L223" s="10">
        <v>1700000</v>
      </c>
      <c r="M223" s="166"/>
      <c r="N223" s="94"/>
      <c r="O223" s="39"/>
      <c r="P223" s="39"/>
      <c r="Q223" s="36">
        <v>1</v>
      </c>
      <c r="R223" s="36">
        <v>1</v>
      </c>
      <c r="S223" s="36">
        <v>1</v>
      </c>
      <c r="T223" s="39"/>
      <c r="U223" s="47"/>
      <c r="V223" s="39"/>
      <c r="W223" s="21">
        <v>1</v>
      </c>
      <c r="X223" s="47"/>
      <c r="Y223" s="23"/>
    </row>
    <row r="224" spans="1:26" ht="36" customHeight="1" x14ac:dyDescent="0.25">
      <c r="A224" s="167"/>
      <c r="B224" s="166"/>
      <c r="C224" s="166"/>
      <c r="D224" s="168"/>
      <c r="E224" s="185"/>
      <c r="F224" s="190"/>
      <c r="G224" s="3" t="s">
        <v>227</v>
      </c>
      <c r="H224" s="1">
        <v>1</v>
      </c>
      <c r="I224" s="1">
        <f>+P224</f>
        <v>1</v>
      </c>
      <c r="J224" s="5">
        <f t="shared" si="20"/>
        <v>1</v>
      </c>
      <c r="K224" s="9" t="s">
        <v>228</v>
      </c>
      <c r="L224" s="10">
        <v>0</v>
      </c>
      <c r="M224" s="166"/>
      <c r="N224" s="23"/>
      <c r="O224" s="23"/>
      <c r="P224" s="21">
        <v>1</v>
      </c>
      <c r="Q224" s="23"/>
      <c r="R224" s="23"/>
      <c r="S224" s="23"/>
      <c r="T224" s="23"/>
      <c r="U224" s="23"/>
      <c r="V224" s="23"/>
      <c r="W224" s="23"/>
      <c r="X224" s="23"/>
      <c r="Y224" s="23"/>
    </row>
    <row r="225" spans="1:25" ht="150" x14ac:dyDescent="0.3">
      <c r="A225" s="23">
        <v>11</v>
      </c>
      <c r="B225" s="3" t="s">
        <v>39</v>
      </c>
      <c r="C225" s="9" t="s">
        <v>40</v>
      </c>
      <c r="D225" s="9" t="s">
        <v>51</v>
      </c>
      <c r="E225" s="9" t="s">
        <v>52</v>
      </c>
      <c r="F225" s="55" t="s">
        <v>53</v>
      </c>
      <c r="G225" s="9" t="s">
        <v>54</v>
      </c>
      <c r="H225" s="5">
        <v>0.2</v>
      </c>
      <c r="I225" s="5">
        <f>+S225+V225+Y225</f>
        <v>0.2</v>
      </c>
      <c r="J225" s="5">
        <f>+I225/H225</f>
        <v>1</v>
      </c>
      <c r="K225" s="9" t="s">
        <v>55</v>
      </c>
      <c r="L225" s="10">
        <v>0</v>
      </c>
      <c r="M225" s="9" t="s">
        <v>56</v>
      </c>
      <c r="N225" s="23"/>
      <c r="O225" s="23"/>
      <c r="P225" s="23"/>
      <c r="Q225" s="23"/>
      <c r="R225" s="23"/>
      <c r="S225" s="25">
        <v>0.05</v>
      </c>
      <c r="T225" s="23"/>
      <c r="U225" s="23"/>
      <c r="V225" s="25">
        <v>0.05</v>
      </c>
      <c r="W225" s="23"/>
      <c r="X225" s="23"/>
      <c r="Y225" s="25">
        <v>0.1</v>
      </c>
    </row>
    <row r="226" spans="1:25" ht="20.25" x14ac:dyDescent="0.25">
      <c r="A226" s="171" t="s">
        <v>229</v>
      </c>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row>
    <row r="227" spans="1:25" x14ac:dyDescent="0.25">
      <c r="A227" s="172" t="s">
        <v>2</v>
      </c>
      <c r="B227" s="172" t="s">
        <v>3</v>
      </c>
      <c r="C227" s="172" t="s">
        <v>4</v>
      </c>
      <c r="D227" s="172" t="s">
        <v>5</v>
      </c>
      <c r="E227" s="172" t="s">
        <v>6</v>
      </c>
      <c r="F227" s="173" t="s">
        <v>7</v>
      </c>
      <c r="G227" s="173" t="s">
        <v>8</v>
      </c>
      <c r="H227" s="172" t="s">
        <v>9</v>
      </c>
      <c r="I227" s="172" t="s">
        <v>10</v>
      </c>
      <c r="J227" s="173" t="s">
        <v>11</v>
      </c>
      <c r="K227" s="173" t="s">
        <v>12</v>
      </c>
      <c r="L227" s="172" t="s">
        <v>13</v>
      </c>
      <c r="M227" s="173" t="s">
        <v>14</v>
      </c>
      <c r="N227" s="172" t="s">
        <v>15</v>
      </c>
      <c r="O227" s="172"/>
      <c r="P227" s="172"/>
      <c r="Q227" s="172" t="s">
        <v>16</v>
      </c>
      <c r="R227" s="172"/>
      <c r="S227" s="172"/>
      <c r="T227" s="172" t="s">
        <v>17</v>
      </c>
      <c r="U227" s="172"/>
      <c r="V227" s="172"/>
      <c r="W227" s="172" t="s">
        <v>18</v>
      </c>
      <c r="X227" s="172"/>
      <c r="Y227" s="172"/>
    </row>
    <row r="228" spans="1:25" x14ac:dyDescent="0.25">
      <c r="A228" s="172"/>
      <c r="B228" s="172"/>
      <c r="C228" s="172"/>
      <c r="D228" s="172"/>
      <c r="E228" s="172"/>
      <c r="F228" s="173"/>
      <c r="G228" s="173"/>
      <c r="H228" s="172"/>
      <c r="I228" s="172"/>
      <c r="J228" s="173"/>
      <c r="K228" s="173"/>
      <c r="L228" s="172"/>
      <c r="M228" s="173"/>
      <c r="N228" s="172"/>
      <c r="O228" s="172"/>
      <c r="P228" s="172"/>
      <c r="Q228" s="172"/>
      <c r="R228" s="172"/>
      <c r="S228" s="172"/>
      <c r="T228" s="172"/>
      <c r="U228" s="172"/>
      <c r="V228" s="172"/>
      <c r="W228" s="172"/>
      <c r="X228" s="172"/>
      <c r="Y228" s="172"/>
    </row>
    <row r="229" spans="1:25" ht="18.75" x14ac:dyDescent="0.25">
      <c r="A229" s="172"/>
      <c r="B229" s="172"/>
      <c r="C229" s="172"/>
      <c r="D229" s="172"/>
      <c r="E229" s="172"/>
      <c r="F229" s="173"/>
      <c r="G229" s="173"/>
      <c r="H229" s="172"/>
      <c r="I229" s="172" t="s">
        <v>19</v>
      </c>
      <c r="J229" s="173" t="s">
        <v>11</v>
      </c>
      <c r="K229" s="173"/>
      <c r="L229" s="172"/>
      <c r="M229" s="173"/>
      <c r="N229" s="35">
        <v>1</v>
      </c>
      <c r="O229" s="35">
        <v>2</v>
      </c>
      <c r="P229" s="35">
        <v>3</v>
      </c>
      <c r="Q229" s="35">
        <v>1</v>
      </c>
      <c r="R229" s="35">
        <v>2</v>
      </c>
      <c r="S229" s="35">
        <v>3</v>
      </c>
      <c r="T229" s="35">
        <v>1</v>
      </c>
      <c r="U229" s="35">
        <v>2</v>
      </c>
      <c r="V229" s="35">
        <v>3</v>
      </c>
      <c r="W229" s="35">
        <v>1</v>
      </c>
      <c r="X229" s="35">
        <v>2</v>
      </c>
      <c r="Y229" s="35">
        <v>3</v>
      </c>
    </row>
    <row r="230" spans="1:25" ht="131.25" x14ac:dyDescent="0.25">
      <c r="A230" s="23">
        <v>1</v>
      </c>
      <c r="B230" s="9" t="s">
        <v>39</v>
      </c>
      <c r="C230" s="9" t="s">
        <v>40</v>
      </c>
      <c r="D230" s="9" t="s">
        <v>41</v>
      </c>
      <c r="E230" s="9" t="s">
        <v>230</v>
      </c>
      <c r="F230" s="9" t="s">
        <v>231</v>
      </c>
      <c r="G230" s="3" t="s">
        <v>232</v>
      </c>
      <c r="H230" s="1">
        <v>1</v>
      </c>
      <c r="I230" s="1">
        <f>+N230</f>
        <v>1</v>
      </c>
      <c r="J230" s="5">
        <f t="shared" ref="J230:J235" si="21">+I230/H230</f>
        <v>1</v>
      </c>
      <c r="K230" s="1"/>
      <c r="L230" s="50">
        <v>0</v>
      </c>
      <c r="M230" s="1"/>
      <c r="N230" s="21">
        <v>1</v>
      </c>
      <c r="O230" s="23"/>
      <c r="P230" s="23"/>
      <c r="Q230" s="23"/>
      <c r="R230" s="23"/>
      <c r="S230" s="23"/>
      <c r="T230" s="23"/>
      <c r="U230" s="23"/>
      <c r="V230" s="23"/>
      <c r="W230" s="23"/>
      <c r="X230" s="23"/>
      <c r="Y230" s="23"/>
    </row>
    <row r="231" spans="1:25" ht="168.75" x14ac:dyDescent="0.25">
      <c r="A231" s="23">
        <f>1+A230</f>
        <v>2</v>
      </c>
      <c r="B231" s="9" t="s">
        <v>39</v>
      </c>
      <c r="C231" s="9" t="s">
        <v>40</v>
      </c>
      <c r="D231" s="9" t="s">
        <v>41</v>
      </c>
      <c r="E231" s="9" t="s">
        <v>233</v>
      </c>
      <c r="F231" s="9" t="s">
        <v>234</v>
      </c>
      <c r="G231" s="3" t="s">
        <v>235</v>
      </c>
      <c r="H231" s="1">
        <v>4</v>
      </c>
      <c r="I231" s="1">
        <f>+P231+S231+V231+Y231</f>
        <v>4</v>
      </c>
      <c r="J231" s="5">
        <f t="shared" si="21"/>
        <v>1</v>
      </c>
      <c r="K231" s="1"/>
      <c r="L231" s="50">
        <v>0</v>
      </c>
      <c r="M231" s="1"/>
      <c r="N231" s="23"/>
      <c r="O231" s="23"/>
      <c r="P231" s="21">
        <v>1</v>
      </c>
      <c r="Q231" s="23"/>
      <c r="R231" s="23"/>
      <c r="S231" s="21">
        <v>1</v>
      </c>
      <c r="T231" s="23"/>
      <c r="U231" s="23"/>
      <c r="V231" s="21">
        <v>1</v>
      </c>
      <c r="W231" s="23"/>
      <c r="X231" s="23"/>
      <c r="Y231" s="21">
        <v>1</v>
      </c>
    </row>
    <row r="232" spans="1:25" ht="168.75" x14ac:dyDescent="0.25">
      <c r="A232" s="23">
        <f>1+A231</f>
        <v>3</v>
      </c>
      <c r="B232" s="9" t="s">
        <v>39</v>
      </c>
      <c r="C232" s="9" t="s">
        <v>40</v>
      </c>
      <c r="D232" s="9" t="s">
        <v>41</v>
      </c>
      <c r="E232" s="9" t="s">
        <v>236</v>
      </c>
      <c r="F232" s="31" t="s">
        <v>237</v>
      </c>
      <c r="G232" s="3" t="s">
        <v>238</v>
      </c>
      <c r="H232" s="1">
        <v>1</v>
      </c>
      <c r="I232" s="1">
        <f>+S232</f>
        <v>1</v>
      </c>
      <c r="J232" s="5">
        <f t="shared" si="21"/>
        <v>1</v>
      </c>
      <c r="K232" s="1"/>
      <c r="L232" s="50">
        <v>0</v>
      </c>
      <c r="M232" s="1"/>
      <c r="N232" s="23"/>
      <c r="O232" s="23"/>
      <c r="P232" s="23"/>
      <c r="Q232" s="23"/>
      <c r="R232" s="23"/>
      <c r="S232" s="21">
        <v>1</v>
      </c>
      <c r="T232" s="23"/>
      <c r="U232" s="23"/>
      <c r="V232" s="23"/>
      <c r="W232" s="23"/>
      <c r="X232" s="23"/>
      <c r="Y232" s="23"/>
    </row>
    <row r="233" spans="1:25" ht="168.75" x14ac:dyDescent="0.25">
      <c r="A233" s="23">
        <f>1+A232</f>
        <v>4</v>
      </c>
      <c r="B233" s="9" t="s">
        <v>39</v>
      </c>
      <c r="C233" s="9" t="s">
        <v>40</v>
      </c>
      <c r="D233" s="9" t="s">
        <v>41</v>
      </c>
      <c r="E233" s="9" t="s">
        <v>239</v>
      </c>
      <c r="F233" s="9" t="s">
        <v>240</v>
      </c>
      <c r="G233" s="3" t="s">
        <v>241</v>
      </c>
      <c r="H233" s="1">
        <v>1</v>
      </c>
      <c r="I233" s="1">
        <f>+Y233</f>
        <v>1</v>
      </c>
      <c r="J233" s="5">
        <f t="shared" si="21"/>
        <v>1</v>
      </c>
      <c r="K233" s="1"/>
      <c r="L233" s="50">
        <v>5000</v>
      </c>
      <c r="M233" s="1"/>
      <c r="N233" s="23"/>
      <c r="O233" s="23"/>
      <c r="P233" s="23"/>
      <c r="Q233" s="23"/>
      <c r="R233" s="23"/>
      <c r="S233" s="23"/>
      <c r="T233" s="23"/>
      <c r="U233" s="23"/>
      <c r="V233" s="23"/>
      <c r="W233" s="23"/>
      <c r="X233" s="23"/>
      <c r="Y233" s="21">
        <v>1</v>
      </c>
    </row>
    <row r="234" spans="1:25" ht="56.25" x14ac:dyDescent="0.25">
      <c r="A234" s="167">
        <v>5</v>
      </c>
      <c r="B234" s="168" t="s">
        <v>39</v>
      </c>
      <c r="C234" s="168" t="s">
        <v>40</v>
      </c>
      <c r="D234" s="168" t="s">
        <v>41</v>
      </c>
      <c r="E234" s="168" t="s">
        <v>242</v>
      </c>
      <c r="F234" s="166" t="s">
        <v>243</v>
      </c>
      <c r="G234" s="3" t="s">
        <v>244</v>
      </c>
      <c r="H234" s="1">
        <v>4</v>
      </c>
      <c r="I234" s="1">
        <f>+P234+S234+V234+Y234</f>
        <v>4</v>
      </c>
      <c r="J234" s="5">
        <f t="shared" si="21"/>
        <v>1</v>
      </c>
      <c r="K234" s="1"/>
      <c r="L234" s="50">
        <v>0</v>
      </c>
      <c r="M234" s="1"/>
      <c r="N234" s="23"/>
      <c r="O234" s="23"/>
      <c r="P234" s="21">
        <v>1</v>
      </c>
      <c r="Q234" s="23"/>
      <c r="R234" s="23"/>
      <c r="S234" s="21">
        <v>1</v>
      </c>
      <c r="T234" s="23"/>
      <c r="U234" s="23"/>
      <c r="V234" s="21">
        <v>1</v>
      </c>
      <c r="W234" s="23"/>
      <c r="X234" s="23"/>
      <c r="Y234" s="21">
        <v>1</v>
      </c>
    </row>
    <row r="235" spans="1:25" ht="75" x14ac:dyDescent="0.25">
      <c r="A235" s="167"/>
      <c r="B235" s="168"/>
      <c r="C235" s="168"/>
      <c r="D235" s="168"/>
      <c r="E235" s="168"/>
      <c r="F235" s="166"/>
      <c r="G235" s="3" t="s">
        <v>245</v>
      </c>
      <c r="H235" s="1">
        <v>1</v>
      </c>
      <c r="I235" s="1">
        <f>+Y235</f>
        <v>1</v>
      </c>
      <c r="J235" s="5">
        <f t="shared" si="21"/>
        <v>1</v>
      </c>
      <c r="K235" s="1"/>
      <c r="L235" s="50">
        <v>0</v>
      </c>
      <c r="M235" s="1"/>
      <c r="N235" s="23"/>
      <c r="O235" s="23"/>
      <c r="P235" s="23"/>
      <c r="Q235" s="23"/>
      <c r="R235" s="23"/>
      <c r="S235" s="23"/>
      <c r="T235" s="23"/>
      <c r="U235" s="23"/>
      <c r="V235" s="23"/>
      <c r="W235" s="23"/>
      <c r="X235" s="23"/>
      <c r="Y235" s="21">
        <v>1</v>
      </c>
    </row>
    <row r="236" spans="1:25" ht="137.25" customHeight="1" x14ac:dyDescent="0.25">
      <c r="A236" s="23">
        <v>6</v>
      </c>
      <c r="B236" s="9" t="s">
        <v>39</v>
      </c>
      <c r="C236" s="9" t="s">
        <v>40</v>
      </c>
      <c r="D236" s="9" t="s">
        <v>41</v>
      </c>
      <c r="E236" s="9" t="s">
        <v>246</v>
      </c>
      <c r="F236" s="9" t="s">
        <v>247</v>
      </c>
      <c r="G236" s="3" t="s">
        <v>248</v>
      </c>
      <c r="H236" s="1">
        <v>1</v>
      </c>
      <c r="I236" s="1">
        <f>+U236</f>
        <v>1</v>
      </c>
      <c r="J236" s="5">
        <f>+I236/H236</f>
        <v>1</v>
      </c>
      <c r="K236" s="1"/>
      <c r="L236" s="50"/>
      <c r="M236" s="1"/>
      <c r="N236" s="23"/>
      <c r="O236" s="23"/>
      <c r="P236" s="23"/>
      <c r="Q236" s="23"/>
      <c r="R236" s="23"/>
      <c r="S236" s="23"/>
      <c r="T236" s="23"/>
      <c r="U236" s="21">
        <v>1</v>
      </c>
      <c r="V236" s="23"/>
      <c r="W236" s="23"/>
      <c r="X236" s="23"/>
      <c r="Y236" s="23"/>
    </row>
    <row r="237" spans="1:25" ht="137.25" customHeight="1" x14ac:dyDescent="0.25">
      <c r="A237" s="23">
        <v>7</v>
      </c>
      <c r="B237" s="9" t="s">
        <v>39</v>
      </c>
      <c r="C237" s="9" t="s">
        <v>40</v>
      </c>
      <c r="D237" s="9" t="s">
        <v>41</v>
      </c>
      <c r="E237" s="9" t="s">
        <v>249</v>
      </c>
      <c r="F237" s="9" t="s">
        <v>250</v>
      </c>
      <c r="G237" s="3" t="s">
        <v>251</v>
      </c>
      <c r="H237" s="1">
        <v>1</v>
      </c>
      <c r="I237" s="1">
        <f>+Y237</f>
        <v>1</v>
      </c>
      <c r="J237" s="5">
        <f>+I237/H237</f>
        <v>1</v>
      </c>
      <c r="K237" s="1"/>
      <c r="L237" s="50">
        <v>0</v>
      </c>
      <c r="M237" s="1"/>
      <c r="N237" s="23"/>
      <c r="O237" s="23"/>
      <c r="P237" s="23"/>
      <c r="Q237" s="23"/>
      <c r="R237" s="23"/>
      <c r="S237" s="23"/>
      <c r="T237" s="23"/>
      <c r="U237" s="23"/>
      <c r="V237" s="23"/>
      <c r="W237" s="23"/>
      <c r="X237" s="23"/>
      <c r="Y237" s="21">
        <v>1</v>
      </c>
    </row>
    <row r="238" spans="1:25" ht="131.25" x14ac:dyDescent="0.3">
      <c r="A238" s="23">
        <v>8</v>
      </c>
      <c r="B238" s="9" t="s">
        <v>39</v>
      </c>
      <c r="C238" s="9" t="s">
        <v>40</v>
      </c>
      <c r="D238" s="9" t="s">
        <v>41</v>
      </c>
      <c r="E238" s="4" t="s">
        <v>252</v>
      </c>
      <c r="F238" s="95" t="s">
        <v>253</v>
      </c>
      <c r="G238" s="3" t="s">
        <v>254</v>
      </c>
      <c r="H238" s="96">
        <v>1</v>
      </c>
      <c r="I238" s="97">
        <f>+Y238</f>
        <v>1</v>
      </c>
      <c r="J238" s="5">
        <f>+I238/H238</f>
        <v>1</v>
      </c>
      <c r="K238" s="1"/>
      <c r="L238" s="50">
        <v>0</v>
      </c>
      <c r="M238" s="1"/>
      <c r="N238" s="23"/>
      <c r="O238" s="23"/>
      <c r="P238" s="23"/>
      <c r="Q238" s="23"/>
      <c r="R238" s="23"/>
      <c r="S238" s="23"/>
      <c r="T238" s="23"/>
      <c r="U238" s="23"/>
      <c r="V238" s="23"/>
      <c r="W238" s="23"/>
      <c r="X238" s="23"/>
      <c r="Y238" s="21">
        <v>1</v>
      </c>
    </row>
    <row r="239" spans="1:25" ht="131.25" x14ac:dyDescent="0.25">
      <c r="A239" s="23">
        <v>9</v>
      </c>
      <c r="B239" s="9" t="s">
        <v>39</v>
      </c>
      <c r="C239" s="9" t="s">
        <v>40</v>
      </c>
      <c r="D239" s="9" t="s">
        <v>51</v>
      </c>
      <c r="E239" s="9" t="s">
        <v>52</v>
      </c>
      <c r="F239" s="31" t="s">
        <v>63</v>
      </c>
      <c r="G239" s="9" t="s">
        <v>54</v>
      </c>
      <c r="H239" s="5">
        <v>0.2</v>
      </c>
      <c r="I239" s="5">
        <f>+S239+V239+Y239</f>
        <v>0.2</v>
      </c>
      <c r="J239" s="5">
        <f>+I239/H239</f>
        <v>1</v>
      </c>
      <c r="K239" s="9" t="s">
        <v>55</v>
      </c>
      <c r="L239" s="10">
        <v>0</v>
      </c>
      <c r="M239" s="9" t="s">
        <v>56</v>
      </c>
      <c r="N239" s="32"/>
      <c r="O239" s="32"/>
      <c r="P239" s="32"/>
      <c r="Q239" s="32"/>
      <c r="R239" s="32"/>
      <c r="S239" s="25">
        <v>0.05</v>
      </c>
      <c r="T239" s="32"/>
      <c r="U239" s="32"/>
      <c r="V239" s="25">
        <v>0.05</v>
      </c>
      <c r="W239" s="32"/>
      <c r="X239" s="32"/>
      <c r="Y239" s="25">
        <v>0.1</v>
      </c>
    </row>
    <row r="240" spans="1:25" ht="187.5" x14ac:dyDescent="0.25">
      <c r="A240" s="145">
        <f>1+A239</f>
        <v>10</v>
      </c>
      <c r="B240" s="88" t="s">
        <v>39</v>
      </c>
      <c r="C240" s="88" t="s">
        <v>40</v>
      </c>
      <c r="D240" s="88" t="s">
        <v>41</v>
      </c>
      <c r="E240" s="88" t="s">
        <v>554</v>
      </c>
      <c r="F240" s="89" t="s">
        <v>213</v>
      </c>
      <c r="G240" s="89" t="s">
        <v>515</v>
      </c>
      <c r="H240" s="90">
        <v>2</v>
      </c>
      <c r="I240" s="90">
        <f>+P240+S240</f>
        <v>2</v>
      </c>
      <c r="J240" s="61">
        <f>+I240/H240</f>
        <v>1</v>
      </c>
      <c r="K240" s="91" t="s">
        <v>215</v>
      </c>
      <c r="L240" s="10">
        <v>0</v>
      </c>
      <c r="M240" s="92"/>
      <c r="N240" s="93"/>
      <c r="O240" s="93"/>
      <c r="P240" s="21">
        <v>1</v>
      </c>
      <c r="Q240" s="93"/>
      <c r="R240" s="93"/>
      <c r="S240" s="21">
        <v>1</v>
      </c>
      <c r="T240" s="39"/>
      <c r="U240" s="93"/>
      <c r="V240" s="93"/>
      <c r="W240" s="39"/>
      <c r="X240" s="93"/>
      <c r="Y240" s="93"/>
    </row>
    <row r="241" spans="1:25" ht="174.75" customHeight="1" x14ac:dyDescent="0.25">
      <c r="A241" s="23">
        <v>11</v>
      </c>
      <c r="B241" s="9" t="s">
        <v>39</v>
      </c>
      <c r="C241" s="9" t="s">
        <v>40</v>
      </c>
      <c r="D241" s="9" t="s">
        <v>41</v>
      </c>
      <c r="E241" s="13" t="s">
        <v>47</v>
      </c>
      <c r="F241" s="13" t="s">
        <v>48</v>
      </c>
      <c r="G241" s="11" t="s">
        <v>49</v>
      </c>
      <c r="H241" s="11">
        <v>1</v>
      </c>
      <c r="I241" s="11">
        <f>+T241</f>
        <v>1</v>
      </c>
      <c r="J241" s="56">
        <f>I241/H241</f>
        <v>1</v>
      </c>
      <c r="K241" s="17" t="s">
        <v>50</v>
      </c>
      <c r="L241" s="137">
        <v>0</v>
      </c>
      <c r="M241" s="9" t="s">
        <v>25</v>
      </c>
      <c r="N241" s="39"/>
      <c r="O241" s="39"/>
      <c r="P241" s="39"/>
      <c r="Q241" s="39"/>
      <c r="R241" s="39"/>
      <c r="S241" s="57"/>
      <c r="T241" s="36">
        <v>1</v>
      </c>
      <c r="U241" s="39"/>
      <c r="V241" s="57"/>
      <c r="W241" s="39"/>
      <c r="X241" s="39"/>
      <c r="Y241" s="39"/>
    </row>
    <row r="242" spans="1:25" ht="20.25" x14ac:dyDescent="0.25">
      <c r="A242" s="171" t="s">
        <v>255</v>
      </c>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row>
    <row r="243" spans="1:25" x14ac:dyDescent="0.25">
      <c r="A243" s="172" t="s">
        <v>2</v>
      </c>
      <c r="B243" s="172" t="s">
        <v>3</v>
      </c>
      <c r="C243" s="172" t="s">
        <v>4</v>
      </c>
      <c r="D243" s="172" t="s">
        <v>5</v>
      </c>
      <c r="E243" s="172" t="s">
        <v>6</v>
      </c>
      <c r="F243" s="173" t="s">
        <v>7</v>
      </c>
      <c r="G243" s="173" t="s">
        <v>8</v>
      </c>
      <c r="H243" s="172" t="s">
        <v>9</v>
      </c>
      <c r="I243" s="172" t="s">
        <v>10</v>
      </c>
      <c r="J243" s="173" t="s">
        <v>11</v>
      </c>
      <c r="K243" s="173" t="s">
        <v>12</v>
      </c>
      <c r="L243" s="172" t="s">
        <v>13</v>
      </c>
      <c r="M243" s="173" t="s">
        <v>14</v>
      </c>
      <c r="N243" s="172" t="s">
        <v>15</v>
      </c>
      <c r="O243" s="172"/>
      <c r="P243" s="172"/>
      <c r="Q243" s="172" t="s">
        <v>16</v>
      </c>
      <c r="R243" s="172"/>
      <c r="S243" s="172"/>
      <c r="T243" s="172" t="s">
        <v>17</v>
      </c>
      <c r="U243" s="172"/>
      <c r="V243" s="172"/>
      <c r="W243" s="172" t="s">
        <v>18</v>
      </c>
      <c r="X243" s="172"/>
      <c r="Y243" s="172"/>
    </row>
    <row r="244" spans="1:25" x14ac:dyDescent="0.25">
      <c r="A244" s="172"/>
      <c r="B244" s="172"/>
      <c r="C244" s="172"/>
      <c r="D244" s="172"/>
      <c r="E244" s="172"/>
      <c r="F244" s="173"/>
      <c r="G244" s="173"/>
      <c r="H244" s="172"/>
      <c r="I244" s="172"/>
      <c r="J244" s="173"/>
      <c r="K244" s="173"/>
      <c r="L244" s="172"/>
      <c r="M244" s="173"/>
      <c r="N244" s="172"/>
      <c r="O244" s="172"/>
      <c r="P244" s="172"/>
      <c r="Q244" s="172"/>
      <c r="R244" s="172"/>
      <c r="S244" s="172"/>
      <c r="T244" s="172"/>
      <c r="U244" s="172"/>
      <c r="V244" s="172"/>
      <c r="W244" s="172"/>
      <c r="X244" s="172"/>
      <c r="Y244" s="172"/>
    </row>
    <row r="245" spans="1:25" ht="18.75" x14ac:dyDescent="0.25">
      <c r="A245" s="172"/>
      <c r="B245" s="172"/>
      <c r="C245" s="172"/>
      <c r="D245" s="172"/>
      <c r="E245" s="172"/>
      <c r="F245" s="173"/>
      <c r="G245" s="173"/>
      <c r="H245" s="172"/>
      <c r="I245" s="172" t="s">
        <v>19</v>
      </c>
      <c r="J245" s="173" t="s">
        <v>11</v>
      </c>
      <c r="K245" s="173"/>
      <c r="L245" s="172"/>
      <c r="M245" s="173"/>
      <c r="N245" s="35">
        <v>1</v>
      </c>
      <c r="O245" s="35">
        <v>2</v>
      </c>
      <c r="P245" s="35">
        <v>3</v>
      </c>
      <c r="Q245" s="35">
        <v>1</v>
      </c>
      <c r="R245" s="35">
        <v>2</v>
      </c>
      <c r="S245" s="35">
        <v>3</v>
      </c>
      <c r="T245" s="35">
        <v>1</v>
      </c>
      <c r="U245" s="35">
        <v>2</v>
      </c>
      <c r="V245" s="35">
        <v>3</v>
      </c>
      <c r="W245" s="35">
        <v>1</v>
      </c>
      <c r="X245" s="35">
        <v>2</v>
      </c>
      <c r="Y245" s="35">
        <v>3</v>
      </c>
    </row>
    <row r="246" spans="1:25" ht="225" x14ac:dyDescent="0.25">
      <c r="A246" s="23">
        <v>1</v>
      </c>
      <c r="B246" s="9" t="s">
        <v>20</v>
      </c>
      <c r="C246" s="9" t="s">
        <v>58</v>
      </c>
      <c r="D246" s="9" t="s">
        <v>59</v>
      </c>
      <c r="E246" s="9" t="s">
        <v>256</v>
      </c>
      <c r="F246" s="7" t="s">
        <v>257</v>
      </c>
      <c r="G246" s="1" t="s">
        <v>258</v>
      </c>
      <c r="H246" s="1" t="s">
        <v>259</v>
      </c>
      <c r="I246" s="1">
        <f>+P246+S246+V246+Y246</f>
        <v>20</v>
      </c>
      <c r="J246" s="5">
        <f>+I246/H246</f>
        <v>1</v>
      </c>
      <c r="K246" s="1" t="s">
        <v>260</v>
      </c>
      <c r="L246" s="10">
        <v>0</v>
      </c>
      <c r="M246" s="9" t="s">
        <v>261</v>
      </c>
      <c r="N246" s="23"/>
      <c r="O246" s="23"/>
      <c r="P246" s="21">
        <v>5</v>
      </c>
      <c r="Q246" s="23"/>
      <c r="R246" s="23"/>
      <c r="S246" s="21">
        <v>5</v>
      </c>
      <c r="T246" s="23"/>
      <c r="U246" s="23"/>
      <c r="V246" s="21">
        <v>5</v>
      </c>
      <c r="W246" s="23"/>
      <c r="X246" s="23"/>
      <c r="Y246" s="21">
        <v>5</v>
      </c>
    </row>
    <row r="247" spans="1:25" ht="131.25" x14ac:dyDescent="0.3">
      <c r="A247" s="23">
        <f>1+A246</f>
        <v>2</v>
      </c>
      <c r="B247" s="9" t="s">
        <v>39</v>
      </c>
      <c r="C247" s="9" t="s">
        <v>40</v>
      </c>
      <c r="D247" s="9" t="s">
        <v>41</v>
      </c>
      <c r="E247" s="9" t="s">
        <v>262</v>
      </c>
      <c r="F247" s="9" t="s">
        <v>263</v>
      </c>
      <c r="G247" s="52" t="s">
        <v>264</v>
      </c>
      <c r="H247" s="53">
        <v>0.9</v>
      </c>
      <c r="I247" s="53">
        <f>+(S247+Y247)/2</f>
        <v>0.9</v>
      </c>
      <c r="J247" s="5">
        <f>+I247/H247</f>
        <v>1</v>
      </c>
      <c r="K247" s="9" t="s">
        <v>265</v>
      </c>
      <c r="L247" s="10">
        <v>0</v>
      </c>
      <c r="M247" s="9" t="s">
        <v>266</v>
      </c>
      <c r="N247" s="23"/>
      <c r="O247" s="23"/>
      <c r="P247" s="54"/>
      <c r="Q247" s="23"/>
      <c r="R247" s="23"/>
      <c r="S247" s="25">
        <v>0.9</v>
      </c>
      <c r="T247" s="23"/>
      <c r="U247" s="23"/>
      <c r="V247" s="26"/>
      <c r="W247" s="23"/>
      <c r="X247" s="23"/>
      <c r="Y247" s="25">
        <v>0.9</v>
      </c>
    </row>
    <row r="248" spans="1:25" ht="131.25" x14ac:dyDescent="0.3">
      <c r="A248" s="23">
        <f>1+A247</f>
        <v>3</v>
      </c>
      <c r="B248" s="9" t="s">
        <v>39</v>
      </c>
      <c r="C248" s="9" t="s">
        <v>40</v>
      </c>
      <c r="D248" s="9" t="s">
        <v>41</v>
      </c>
      <c r="E248" s="9" t="s">
        <v>267</v>
      </c>
      <c r="F248" s="9" t="s">
        <v>263</v>
      </c>
      <c r="G248" s="52" t="s">
        <v>268</v>
      </c>
      <c r="H248" s="53">
        <v>0.9</v>
      </c>
      <c r="I248" s="53">
        <f>+(S248+Y248)/2</f>
        <v>0.9</v>
      </c>
      <c r="J248" s="5">
        <f>+I248/H248</f>
        <v>1</v>
      </c>
      <c r="K248" s="9" t="s">
        <v>265</v>
      </c>
      <c r="L248" s="10">
        <v>0</v>
      </c>
      <c r="M248" s="9" t="s">
        <v>266</v>
      </c>
      <c r="N248" s="23"/>
      <c r="O248" s="23"/>
      <c r="P248" s="54"/>
      <c r="Q248" s="23"/>
      <c r="R248" s="23"/>
      <c r="S248" s="25">
        <v>0.9</v>
      </c>
      <c r="T248" s="23"/>
      <c r="U248" s="23"/>
      <c r="V248" s="23"/>
      <c r="W248" s="23"/>
      <c r="X248" s="23"/>
      <c r="Y248" s="25">
        <v>0.9</v>
      </c>
    </row>
    <row r="249" spans="1:25" ht="131.25" x14ac:dyDescent="0.25">
      <c r="A249" s="23">
        <f>1+A248</f>
        <v>4</v>
      </c>
      <c r="B249" s="9" t="s">
        <v>39</v>
      </c>
      <c r="C249" s="9" t="s">
        <v>40</v>
      </c>
      <c r="D249" s="9" t="s">
        <v>41</v>
      </c>
      <c r="E249" s="9" t="s">
        <v>269</v>
      </c>
      <c r="F249" s="9" t="s">
        <v>270</v>
      </c>
      <c r="G249" s="9" t="s">
        <v>271</v>
      </c>
      <c r="H249" s="1" t="s">
        <v>272</v>
      </c>
      <c r="I249" s="1">
        <f>+P249+S249+V249+Y249</f>
        <v>4</v>
      </c>
      <c r="J249" s="5">
        <f>+I249/H249</f>
        <v>1</v>
      </c>
      <c r="K249" s="9" t="s">
        <v>273</v>
      </c>
      <c r="L249" s="10">
        <v>0</v>
      </c>
      <c r="M249" s="9" t="s">
        <v>274</v>
      </c>
      <c r="N249" s="23"/>
      <c r="O249" s="23"/>
      <c r="P249" s="21">
        <v>1</v>
      </c>
      <c r="Q249" s="23"/>
      <c r="R249" s="23"/>
      <c r="S249" s="21">
        <v>1</v>
      </c>
      <c r="T249" s="23"/>
      <c r="U249" s="23"/>
      <c r="V249" s="21">
        <v>1</v>
      </c>
      <c r="W249" s="23"/>
      <c r="X249" s="23"/>
      <c r="Y249" s="21">
        <v>1</v>
      </c>
    </row>
    <row r="250" spans="1:25" ht="150" x14ac:dyDescent="0.3">
      <c r="A250" s="23">
        <f>1+A249</f>
        <v>5</v>
      </c>
      <c r="B250" s="9" t="s">
        <v>39</v>
      </c>
      <c r="C250" s="9" t="s">
        <v>40</v>
      </c>
      <c r="D250" s="9" t="s">
        <v>51</v>
      </c>
      <c r="E250" s="9" t="s">
        <v>52</v>
      </c>
      <c r="F250" s="55" t="s">
        <v>53</v>
      </c>
      <c r="G250" s="9" t="s">
        <v>54</v>
      </c>
      <c r="H250" s="5">
        <v>0.2</v>
      </c>
      <c r="I250" s="5">
        <f>+S250+V250+Y250</f>
        <v>0.2</v>
      </c>
      <c r="J250" s="5"/>
      <c r="K250" s="9" t="s">
        <v>55</v>
      </c>
      <c r="L250" s="10">
        <v>0</v>
      </c>
      <c r="M250" s="9" t="s">
        <v>56</v>
      </c>
      <c r="N250" s="23"/>
      <c r="O250" s="23"/>
      <c r="P250" s="23"/>
      <c r="Q250" s="32"/>
      <c r="R250" s="32"/>
      <c r="S250" s="25">
        <v>0.05</v>
      </c>
      <c r="T250" s="32"/>
      <c r="U250" s="32"/>
      <c r="V250" s="25">
        <v>0.05</v>
      </c>
      <c r="W250" s="32"/>
      <c r="X250" s="32"/>
      <c r="Y250" s="25">
        <v>0.1</v>
      </c>
    </row>
    <row r="251" spans="1:25" ht="225" x14ac:dyDescent="0.25">
      <c r="A251" s="23">
        <v>6</v>
      </c>
      <c r="B251" s="9" t="s">
        <v>39</v>
      </c>
      <c r="C251" s="9" t="s">
        <v>40</v>
      </c>
      <c r="D251" s="9" t="s">
        <v>41</v>
      </c>
      <c r="E251" s="13" t="s">
        <v>47</v>
      </c>
      <c r="F251" s="13" t="s">
        <v>48</v>
      </c>
      <c r="G251" s="11" t="s">
        <v>49</v>
      </c>
      <c r="H251" s="11">
        <v>2</v>
      </c>
      <c r="I251" s="11">
        <f>+N251+P251+T251+W251+Y251</f>
        <v>2</v>
      </c>
      <c r="J251" s="56">
        <f>I251/H251</f>
        <v>1</v>
      </c>
      <c r="K251" s="17" t="s">
        <v>50</v>
      </c>
      <c r="L251" s="137">
        <v>0</v>
      </c>
      <c r="M251" s="9" t="s">
        <v>25</v>
      </c>
      <c r="N251" s="39"/>
      <c r="O251" s="39"/>
      <c r="P251" s="39"/>
      <c r="Q251" s="39"/>
      <c r="R251" s="39"/>
      <c r="S251" s="57"/>
      <c r="T251" s="36">
        <v>1</v>
      </c>
      <c r="U251" s="39"/>
      <c r="V251" s="57"/>
      <c r="W251" s="36">
        <v>1</v>
      </c>
      <c r="X251" s="39"/>
      <c r="Y251" s="39"/>
    </row>
    <row r="252" spans="1:25" ht="20.25" x14ac:dyDescent="0.25">
      <c r="A252" s="171" t="s">
        <v>275</v>
      </c>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row>
    <row r="253" spans="1:25" ht="15.75" customHeight="1" x14ac:dyDescent="0.25">
      <c r="A253" s="172" t="s">
        <v>2</v>
      </c>
      <c r="B253" s="172" t="s">
        <v>3</v>
      </c>
      <c r="C253" s="172" t="s">
        <v>4</v>
      </c>
      <c r="D253" s="172" t="s">
        <v>5</v>
      </c>
      <c r="E253" s="172" t="s">
        <v>6</v>
      </c>
      <c r="F253" s="173" t="s">
        <v>7</v>
      </c>
      <c r="G253" s="173" t="s">
        <v>8</v>
      </c>
      <c r="H253" s="172" t="s">
        <v>9</v>
      </c>
      <c r="I253" s="172" t="s">
        <v>10</v>
      </c>
      <c r="J253" s="173" t="s">
        <v>11</v>
      </c>
      <c r="K253" s="173" t="s">
        <v>12</v>
      </c>
      <c r="L253" s="172" t="s">
        <v>13</v>
      </c>
      <c r="M253" s="173" t="s">
        <v>14</v>
      </c>
      <c r="N253" s="172" t="s">
        <v>15</v>
      </c>
      <c r="O253" s="172"/>
      <c r="P253" s="172"/>
      <c r="Q253" s="172" t="s">
        <v>16</v>
      </c>
      <c r="R253" s="172"/>
      <c r="S253" s="172"/>
      <c r="T253" s="172" t="s">
        <v>17</v>
      </c>
      <c r="U253" s="172"/>
      <c r="V253" s="172"/>
      <c r="W253" s="172" t="s">
        <v>18</v>
      </c>
      <c r="X253" s="172"/>
      <c r="Y253" s="172"/>
    </row>
    <row r="254" spans="1:25" ht="16.5" customHeight="1" x14ac:dyDescent="0.25">
      <c r="A254" s="172"/>
      <c r="B254" s="172"/>
      <c r="C254" s="172"/>
      <c r="D254" s="172"/>
      <c r="E254" s="172"/>
      <c r="F254" s="173"/>
      <c r="G254" s="173"/>
      <c r="H254" s="172"/>
      <c r="I254" s="172"/>
      <c r="J254" s="173"/>
      <c r="K254" s="173"/>
      <c r="L254" s="172"/>
      <c r="M254" s="173"/>
      <c r="N254" s="172"/>
      <c r="O254" s="172"/>
      <c r="P254" s="172"/>
      <c r="Q254" s="172"/>
      <c r="R254" s="172"/>
      <c r="S254" s="172"/>
      <c r="T254" s="172"/>
      <c r="U254" s="172"/>
      <c r="V254" s="172"/>
      <c r="W254" s="172"/>
      <c r="X254" s="172"/>
      <c r="Y254" s="172"/>
    </row>
    <row r="255" spans="1:25" ht="19.5" customHeight="1" x14ac:dyDescent="0.25">
      <c r="A255" s="172"/>
      <c r="B255" s="172"/>
      <c r="C255" s="172"/>
      <c r="D255" s="172"/>
      <c r="E255" s="172"/>
      <c r="F255" s="173"/>
      <c r="G255" s="173"/>
      <c r="H255" s="172"/>
      <c r="I255" s="172" t="s">
        <v>19</v>
      </c>
      <c r="J255" s="173" t="s">
        <v>11</v>
      </c>
      <c r="K255" s="173"/>
      <c r="L255" s="172"/>
      <c r="M255" s="173"/>
      <c r="N255" s="35">
        <v>1</v>
      </c>
      <c r="O255" s="35">
        <v>2</v>
      </c>
      <c r="P255" s="35">
        <v>3</v>
      </c>
      <c r="Q255" s="35">
        <v>1</v>
      </c>
      <c r="R255" s="35">
        <v>2</v>
      </c>
      <c r="S255" s="35">
        <v>3</v>
      </c>
      <c r="T255" s="35">
        <v>1</v>
      </c>
      <c r="U255" s="35">
        <v>2</v>
      </c>
      <c r="V255" s="35">
        <v>3</v>
      </c>
      <c r="W255" s="35">
        <v>1</v>
      </c>
      <c r="X255" s="35">
        <v>2</v>
      </c>
      <c r="Y255" s="35">
        <v>3</v>
      </c>
    </row>
    <row r="256" spans="1:25" ht="150" x14ac:dyDescent="0.25">
      <c r="A256" s="23">
        <v>1</v>
      </c>
      <c r="B256" s="9" t="s">
        <v>20</v>
      </c>
      <c r="C256" s="9" t="s">
        <v>58</v>
      </c>
      <c r="D256" s="9" t="s">
        <v>59</v>
      </c>
      <c r="E256" s="9" t="s">
        <v>276</v>
      </c>
      <c r="F256" s="9" t="s">
        <v>277</v>
      </c>
      <c r="G256" s="3" t="s">
        <v>278</v>
      </c>
      <c r="H256" s="1">
        <v>330</v>
      </c>
      <c r="I256" s="1">
        <f>+SUM(N256:Y256)</f>
        <v>330</v>
      </c>
      <c r="J256" s="5">
        <f t="shared" ref="J256:J261" si="22">+I256/H256</f>
        <v>1</v>
      </c>
      <c r="K256" s="1" t="s">
        <v>279</v>
      </c>
      <c r="L256" s="10">
        <v>0</v>
      </c>
      <c r="M256" s="9" t="s">
        <v>280</v>
      </c>
      <c r="N256" s="21">
        <v>24</v>
      </c>
      <c r="O256" s="21">
        <v>26</v>
      </c>
      <c r="P256" s="21">
        <v>28</v>
      </c>
      <c r="Q256" s="21">
        <v>28</v>
      </c>
      <c r="R256" s="21">
        <v>28</v>
      </c>
      <c r="S256" s="21">
        <v>28</v>
      </c>
      <c r="T256" s="21">
        <v>28</v>
      </c>
      <c r="U256" s="21">
        <v>28</v>
      </c>
      <c r="V256" s="21">
        <v>28</v>
      </c>
      <c r="W256" s="21">
        <v>28</v>
      </c>
      <c r="X256" s="21">
        <v>28</v>
      </c>
      <c r="Y256" s="21">
        <v>28</v>
      </c>
    </row>
    <row r="257" spans="1:25" ht="131.25" x14ac:dyDescent="0.25">
      <c r="A257" s="23">
        <f>1+A256</f>
        <v>2</v>
      </c>
      <c r="B257" s="9" t="s">
        <v>39</v>
      </c>
      <c r="C257" s="9" t="s">
        <v>40</v>
      </c>
      <c r="D257" s="9" t="s">
        <v>41</v>
      </c>
      <c r="E257" s="9" t="s">
        <v>281</v>
      </c>
      <c r="F257" s="9" t="s">
        <v>282</v>
      </c>
      <c r="G257" s="3" t="s">
        <v>283</v>
      </c>
      <c r="H257" s="1">
        <v>1</v>
      </c>
      <c r="I257" s="98">
        <f>+N257</f>
        <v>1</v>
      </c>
      <c r="J257" s="70">
        <f t="shared" si="22"/>
        <v>1</v>
      </c>
      <c r="K257" s="9" t="s">
        <v>284</v>
      </c>
      <c r="L257" s="71">
        <v>0</v>
      </c>
      <c r="M257" s="9" t="s">
        <v>285</v>
      </c>
      <c r="N257" s="21">
        <v>1</v>
      </c>
      <c r="O257" s="23"/>
      <c r="P257" s="26"/>
      <c r="Q257" s="23"/>
      <c r="R257" s="23"/>
      <c r="S257" s="26"/>
      <c r="T257" s="23"/>
      <c r="U257" s="23"/>
      <c r="V257" s="26"/>
      <c r="W257" s="23"/>
      <c r="X257" s="23"/>
      <c r="Y257" s="26"/>
    </row>
    <row r="258" spans="1:25" ht="150" x14ac:dyDescent="0.25">
      <c r="A258" s="23">
        <f t="shared" ref="A258:A260" si="23">1+A257</f>
        <v>3</v>
      </c>
      <c r="B258" s="9" t="s">
        <v>20</v>
      </c>
      <c r="C258" s="9" t="s">
        <v>58</v>
      </c>
      <c r="D258" s="9" t="s">
        <v>59</v>
      </c>
      <c r="E258" s="9" t="s">
        <v>286</v>
      </c>
      <c r="F258" s="3" t="s">
        <v>287</v>
      </c>
      <c r="G258" s="3" t="s">
        <v>288</v>
      </c>
      <c r="H258" s="1">
        <v>33</v>
      </c>
      <c r="I258" s="1">
        <f>+SUM(N258:Y258)</f>
        <v>33</v>
      </c>
      <c r="J258" s="70">
        <f t="shared" si="22"/>
        <v>1</v>
      </c>
      <c r="K258" s="9" t="s">
        <v>289</v>
      </c>
      <c r="L258" s="71">
        <v>0</v>
      </c>
      <c r="M258" s="99" t="s">
        <v>290</v>
      </c>
      <c r="N258" s="21">
        <v>2</v>
      </c>
      <c r="O258" s="21">
        <v>2</v>
      </c>
      <c r="P258" s="21">
        <v>2</v>
      </c>
      <c r="Q258" s="21">
        <v>3</v>
      </c>
      <c r="R258" s="21">
        <v>3</v>
      </c>
      <c r="S258" s="21">
        <v>3</v>
      </c>
      <c r="T258" s="21">
        <v>3</v>
      </c>
      <c r="U258" s="21">
        <v>3</v>
      </c>
      <c r="V258" s="21">
        <v>3</v>
      </c>
      <c r="W258" s="21">
        <v>3</v>
      </c>
      <c r="X258" s="21">
        <v>3</v>
      </c>
      <c r="Y258" s="21">
        <v>3</v>
      </c>
    </row>
    <row r="259" spans="1:25" ht="132" customHeight="1" x14ac:dyDescent="0.25">
      <c r="A259" s="23">
        <f>1+A258</f>
        <v>4</v>
      </c>
      <c r="B259" s="9" t="s">
        <v>39</v>
      </c>
      <c r="C259" s="9" t="s">
        <v>40</v>
      </c>
      <c r="D259" s="9" t="s">
        <v>41</v>
      </c>
      <c r="E259" s="9" t="s">
        <v>291</v>
      </c>
      <c r="F259" s="9" t="s">
        <v>292</v>
      </c>
      <c r="G259" s="3" t="s">
        <v>291</v>
      </c>
      <c r="H259" s="1">
        <v>1</v>
      </c>
      <c r="I259" s="98">
        <f>+N259</f>
        <v>1</v>
      </c>
      <c r="J259" s="70">
        <f t="shared" si="22"/>
        <v>1</v>
      </c>
      <c r="K259" s="9" t="s">
        <v>293</v>
      </c>
      <c r="L259" s="71">
        <v>0</v>
      </c>
      <c r="M259" s="9" t="s">
        <v>294</v>
      </c>
      <c r="N259" s="21">
        <v>1</v>
      </c>
      <c r="O259" s="23"/>
      <c r="P259" s="23"/>
      <c r="Q259" s="23"/>
      <c r="R259" s="23"/>
      <c r="S259" s="23"/>
      <c r="T259" s="23"/>
      <c r="U259" s="23"/>
      <c r="V259" s="23"/>
      <c r="W259" s="23"/>
      <c r="X259" s="23"/>
      <c r="Y259" s="23"/>
    </row>
    <row r="260" spans="1:25" ht="150" x14ac:dyDescent="0.3">
      <c r="A260" s="23">
        <f t="shared" si="23"/>
        <v>5</v>
      </c>
      <c r="B260" s="9" t="s">
        <v>39</v>
      </c>
      <c r="C260" s="9" t="s">
        <v>40</v>
      </c>
      <c r="D260" s="9" t="s">
        <v>51</v>
      </c>
      <c r="E260" s="9" t="s">
        <v>52</v>
      </c>
      <c r="F260" s="55" t="s">
        <v>53</v>
      </c>
      <c r="G260" s="9" t="s">
        <v>54</v>
      </c>
      <c r="H260" s="70">
        <v>0.2</v>
      </c>
      <c r="I260" s="70">
        <f>+S260+V260+Y260</f>
        <v>0.2</v>
      </c>
      <c r="J260" s="70">
        <f t="shared" si="22"/>
        <v>1</v>
      </c>
      <c r="K260" s="9" t="s">
        <v>55</v>
      </c>
      <c r="L260" s="10">
        <v>0</v>
      </c>
      <c r="M260" s="9" t="s">
        <v>56</v>
      </c>
      <c r="N260" s="32"/>
      <c r="O260" s="32"/>
      <c r="P260" s="32"/>
      <c r="Q260" s="32"/>
      <c r="R260" s="32"/>
      <c r="S260" s="25">
        <v>0.05</v>
      </c>
      <c r="T260" s="32"/>
      <c r="U260" s="32"/>
      <c r="V260" s="25">
        <v>0.05</v>
      </c>
      <c r="W260" s="32"/>
      <c r="X260" s="32"/>
      <c r="Y260" s="25">
        <v>0.1</v>
      </c>
    </row>
    <row r="261" spans="1:25" ht="150" x14ac:dyDescent="0.25">
      <c r="A261" s="23">
        <v>6</v>
      </c>
      <c r="B261" s="9" t="s">
        <v>20</v>
      </c>
      <c r="C261" s="9" t="s">
        <v>295</v>
      </c>
      <c r="D261" s="9" t="s">
        <v>296</v>
      </c>
      <c r="E261" s="9" t="s">
        <v>297</v>
      </c>
      <c r="F261" s="9" t="s">
        <v>277</v>
      </c>
      <c r="G261" s="3" t="s">
        <v>298</v>
      </c>
      <c r="H261" s="1">
        <v>1</v>
      </c>
      <c r="I261" s="8">
        <f>+(P261/0.25+S261/0.5+V261/0.75+Y261/1)/4</f>
        <v>1</v>
      </c>
      <c r="J261" s="70">
        <f t="shared" si="22"/>
        <v>1</v>
      </c>
      <c r="K261" s="1" t="s">
        <v>279</v>
      </c>
      <c r="L261" s="71">
        <v>0</v>
      </c>
      <c r="M261" s="9" t="s">
        <v>280</v>
      </c>
      <c r="N261" s="48"/>
      <c r="O261" s="48"/>
      <c r="P261" s="25">
        <v>0.25</v>
      </c>
      <c r="Q261" s="100"/>
      <c r="R261" s="100"/>
      <c r="S261" s="25">
        <v>0.5</v>
      </c>
      <c r="T261" s="100"/>
      <c r="U261" s="100"/>
      <c r="V261" s="25">
        <v>0.75</v>
      </c>
      <c r="W261" s="100"/>
      <c r="X261" s="47"/>
      <c r="Y261" s="25">
        <v>1</v>
      </c>
    </row>
    <row r="262" spans="1:25" ht="225" x14ac:dyDescent="0.25">
      <c r="A262" s="23">
        <v>7</v>
      </c>
      <c r="B262" s="9" t="s">
        <v>39</v>
      </c>
      <c r="C262" s="9" t="s">
        <v>40</v>
      </c>
      <c r="D262" s="9" t="s">
        <v>41</v>
      </c>
      <c r="E262" s="13" t="s">
        <v>47</v>
      </c>
      <c r="F262" s="13" t="s">
        <v>48</v>
      </c>
      <c r="G262" s="11" t="s">
        <v>49</v>
      </c>
      <c r="H262" s="11">
        <v>2</v>
      </c>
      <c r="I262" s="11">
        <f>+T262+W262</f>
        <v>2</v>
      </c>
      <c r="J262" s="56">
        <f t="shared" ref="J262" si="24">I262/H262</f>
        <v>1</v>
      </c>
      <c r="K262" s="17" t="s">
        <v>50</v>
      </c>
      <c r="L262" s="136">
        <v>0</v>
      </c>
      <c r="M262" s="9" t="s">
        <v>25</v>
      </c>
      <c r="N262" s="39"/>
      <c r="O262" s="39"/>
      <c r="P262" s="39"/>
      <c r="Q262" s="39"/>
      <c r="R262" s="39"/>
      <c r="S262" s="47"/>
      <c r="T262" s="36">
        <v>1</v>
      </c>
      <c r="U262" s="39"/>
      <c r="V262" s="47"/>
      <c r="W262" s="36">
        <v>1</v>
      </c>
      <c r="X262" s="39"/>
      <c r="Y262" s="39"/>
    </row>
    <row r="263" spans="1:25" ht="20.25" x14ac:dyDescent="0.25">
      <c r="A263" s="171" t="s">
        <v>325</v>
      </c>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row>
    <row r="264" spans="1:25" x14ac:dyDescent="0.25">
      <c r="A264" s="172" t="s">
        <v>2</v>
      </c>
      <c r="B264" s="172" t="s">
        <v>3</v>
      </c>
      <c r="C264" s="172" t="s">
        <v>4</v>
      </c>
      <c r="D264" s="172" t="s">
        <v>5</v>
      </c>
      <c r="E264" s="172" t="s">
        <v>6</v>
      </c>
      <c r="F264" s="173" t="s">
        <v>7</v>
      </c>
      <c r="G264" s="173" t="s">
        <v>8</v>
      </c>
      <c r="H264" s="172" t="s">
        <v>9</v>
      </c>
      <c r="I264" s="172" t="s">
        <v>10</v>
      </c>
      <c r="J264" s="173" t="s">
        <v>11</v>
      </c>
      <c r="K264" s="173" t="s">
        <v>12</v>
      </c>
      <c r="L264" s="172" t="s">
        <v>13</v>
      </c>
      <c r="M264" s="173" t="s">
        <v>14</v>
      </c>
      <c r="N264" s="172" t="s">
        <v>15</v>
      </c>
      <c r="O264" s="172"/>
      <c r="P264" s="172"/>
      <c r="Q264" s="172" t="s">
        <v>16</v>
      </c>
      <c r="R264" s="172"/>
      <c r="S264" s="172"/>
      <c r="T264" s="172" t="s">
        <v>17</v>
      </c>
      <c r="U264" s="172"/>
      <c r="V264" s="172"/>
      <c r="W264" s="172" t="s">
        <v>18</v>
      </c>
      <c r="X264" s="172"/>
      <c r="Y264" s="172"/>
    </row>
    <row r="265" spans="1:25" x14ac:dyDescent="0.25">
      <c r="A265" s="172"/>
      <c r="B265" s="172"/>
      <c r="C265" s="172"/>
      <c r="D265" s="172"/>
      <c r="E265" s="172"/>
      <c r="F265" s="173"/>
      <c r="G265" s="173"/>
      <c r="H265" s="172"/>
      <c r="I265" s="172"/>
      <c r="J265" s="173"/>
      <c r="K265" s="173"/>
      <c r="L265" s="172"/>
      <c r="M265" s="173"/>
      <c r="N265" s="172"/>
      <c r="O265" s="172"/>
      <c r="P265" s="172"/>
      <c r="Q265" s="172"/>
      <c r="R265" s="172"/>
      <c r="S265" s="172"/>
      <c r="T265" s="172"/>
      <c r="U265" s="172"/>
      <c r="V265" s="172"/>
      <c r="W265" s="172"/>
      <c r="X265" s="172"/>
      <c r="Y265" s="172"/>
    </row>
    <row r="266" spans="1:25" ht="18.75" x14ac:dyDescent="0.25">
      <c r="A266" s="172"/>
      <c r="B266" s="172"/>
      <c r="C266" s="172"/>
      <c r="D266" s="172"/>
      <c r="E266" s="172"/>
      <c r="F266" s="173"/>
      <c r="G266" s="173"/>
      <c r="H266" s="172"/>
      <c r="I266" s="172" t="s">
        <v>19</v>
      </c>
      <c r="J266" s="173" t="s">
        <v>11</v>
      </c>
      <c r="K266" s="173"/>
      <c r="L266" s="172"/>
      <c r="M266" s="173"/>
      <c r="N266" s="35">
        <v>1</v>
      </c>
      <c r="O266" s="35">
        <v>2</v>
      </c>
      <c r="P266" s="35">
        <v>3</v>
      </c>
      <c r="Q266" s="35">
        <v>1</v>
      </c>
      <c r="R266" s="35">
        <v>2</v>
      </c>
      <c r="S266" s="35">
        <v>3</v>
      </c>
      <c r="T266" s="35">
        <v>1</v>
      </c>
      <c r="U266" s="35">
        <v>2</v>
      </c>
      <c r="V266" s="35">
        <v>3</v>
      </c>
      <c r="W266" s="35">
        <v>1</v>
      </c>
      <c r="X266" s="35">
        <v>2</v>
      </c>
      <c r="Y266" s="35">
        <v>3</v>
      </c>
    </row>
    <row r="267" spans="1:25" ht="168.75" x14ac:dyDescent="0.25">
      <c r="A267" s="23">
        <v>1</v>
      </c>
      <c r="B267" s="3" t="s">
        <v>299</v>
      </c>
      <c r="C267" s="3" t="s">
        <v>295</v>
      </c>
      <c r="D267" s="3" t="s">
        <v>296</v>
      </c>
      <c r="E267" s="3" t="s">
        <v>300</v>
      </c>
      <c r="F267" s="7" t="s">
        <v>301</v>
      </c>
      <c r="G267" s="9" t="s">
        <v>302</v>
      </c>
      <c r="H267" s="1">
        <v>6</v>
      </c>
      <c r="I267" s="59">
        <f>+P267+S267+T267+U267+X267+Y267</f>
        <v>6</v>
      </c>
      <c r="J267" s="5">
        <f t="shared" ref="J267:J276" si="25">+I267/H267</f>
        <v>1</v>
      </c>
      <c r="K267" s="9" t="s">
        <v>303</v>
      </c>
      <c r="L267" s="10">
        <v>0</v>
      </c>
      <c r="M267" s="9"/>
      <c r="N267" s="62"/>
      <c r="O267" s="62"/>
      <c r="P267" s="63">
        <v>1</v>
      </c>
      <c r="Q267" s="62"/>
      <c r="R267" s="62"/>
      <c r="S267" s="63">
        <v>1</v>
      </c>
      <c r="T267" s="63">
        <v>1</v>
      </c>
      <c r="U267" s="63">
        <v>1</v>
      </c>
      <c r="V267" s="62"/>
      <c r="W267" s="62"/>
      <c r="X267" s="63">
        <v>1</v>
      </c>
      <c r="Y267" s="63">
        <v>1</v>
      </c>
    </row>
    <row r="268" spans="1:25" ht="168.75" x14ac:dyDescent="0.25">
      <c r="A268" s="23">
        <v>2</v>
      </c>
      <c r="B268" s="13" t="s">
        <v>299</v>
      </c>
      <c r="C268" s="13" t="s">
        <v>295</v>
      </c>
      <c r="D268" s="13" t="s">
        <v>296</v>
      </c>
      <c r="E268" s="3" t="s">
        <v>300</v>
      </c>
      <c r="F268" s="7" t="s">
        <v>301</v>
      </c>
      <c r="G268" s="9" t="s">
        <v>302</v>
      </c>
      <c r="H268" s="1">
        <v>5</v>
      </c>
      <c r="I268" s="1">
        <f>+Q268+R268+S268+T268+U268+V268</f>
        <v>5</v>
      </c>
      <c r="J268" s="61">
        <f t="shared" si="25"/>
        <v>1</v>
      </c>
      <c r="K268" s="9" t="s">
        <v>303</v>
      </c>
      <c r="L268" s="28">
        <v>0</v>
      </c>
      <c r="M268" s="18"/>
      <c r="N268" s="62"/>
      <c r="O268" s="62"/>
      <c r="P268" s="62"/>
      <c r="Q268" s="63">
        <v>1</v>
      </c>
      <c r="R268" s="63">
        <v>1</v>
      </c>
      <c r="S268" s="63">
        <v>1</v>
      </c>
      <c r="T268" s="63">
        <v>1</v>
      </c>
      <c r="U268" s="63">
        <v>1</v>
      </c>
      <c r="V268" s="62"/>
      <c r="W268" s="62"/>
      <c r="X268" s="62"/>
      <c r="Y268" s="62"/>
    </row>
    <row r="269" spans="1:25" ht="330.75" x14ac:dyDescent="0.25">
      <c r="A269" s="23">
        <v>3</v>
      </c>
      <c r="B269" s="3" t="s">
        <v>39</v>
      </c>
      <c r="C269" s="3" t="s">
        <v>40</v>
      </c>
      <c r="D269" s="3" t="s">
        <v>41</v>
      </c>
      <c r="E269" s="3" t="s">
        <v>304</v>
      </c>
      <c r="F269" s="58" t="s">
        <v>305</v>
      </c>
      <c r="G269" s="3" t="s">
        <v>306</v>
      </c>
      <c r="H269" s="1">
        <v>1</v>
      </c>
      <c r="I269" s="1">
        <f>+P269</f>
        <v>1</v>
      </c>
      <c r="J269" s="5">
        <f t="shared" si="25"/>
        <v>1</v>
      </c>
      <c r="K269" s="9" t="s">
        <v>307</v>
      </c>
      <c r="L269" s="10">
        <v>0</v>
      </c>
      <c r="M269" s="9" t="s">
        <v>308</v>
      </c>
      <c r="N269" s="23"/>
      <c r="O269" s="23"/>
      <c r="P269" s="21">
        <v>1</v>
      </c>
      <c r="Q269" s="23"/>
      <c r="R269" s="23"/>
      <c r="S269" s="23"/>
      <c r="T269" s="23"/>
      <c r="U269" s="23"/>
      <c r="V269" s="23"/>
      <c r="W269" s="23"/>
      <c r="X269" s="23"/>
      <c r="Y269" s="23"/>
    </row>
    <row r="270" spans="1:25" ht="93.75" x14ac:dyDescent="0.25">
      <c r="A270" s="167">
        <v>4</v>
      </c>
      <c r="B270" s="168" t="s">
        <v>39</v>
      </c>
      <c r="C270" s="168" t="s">
        <v>40</v>
      </c>
      <c r="D270" s="168" t="s">
        <v>41</v>
      </c>
      <c r="E270" s="168" t="s">
        <v>309</v>
      </c>
      <c r="F270" s="166" t="s">
        <v>310</v>
      </c>
      <c r="G270" s="9" t="s">
        <v>311</v>
      </c>
      <c r="H270" s="59">
        <v>60000</v>
      </c>
      <c r="I270" s="59">
        <f>+P270+S270+V270+Y270</f>
        <v>60000</v>
      </c>
      <c r="J270" s="5">
        <f t="shared" si="25"/>
        <v>1</v>
      </c>
      <c r="K270" s="9" t="s">
        <v>312</v>
      </c>
      <c r="L270" s="10">
        <v>0</v>
      </c>
      <c r="M270" s="166" t="s">
        <v>313</v>
      </c>
      <c r="N270" s="23"/>
      <c r="O270" s="23"/>
      <c r="P270" s="21">
        <v>15000</v>
      </c>
      <c r="Q270" s="23"/>
      <c r="R270" s="23"/>
      <c r="S270" s="21">
        <v>15000</v>
      </c>
      <c r="T270" s="23"/>
      <c r="U270" s="23"/>
      <c r="V270" s="21">
        <v>15000</v>
      </c>
      <c r="W270" s="23"/>
      <c r="X270" s="23"/>
      <c r="Y270" s="21">
        <v>15000</v>
      </c>
    </row>
    <row r="271" spans="1:25" ht="93.75" x14ac:dyDescent="0.25">
      <c r="A271" s="167"/>
      <c r="B271" s="168"/>
      <c r="C271" s="168"/>
      <c r="D271" s="168"/>
      <c r="E271" s="168"/>
      <c r="F271" s="166"/>
      <c r="G271" s="9" t="s">
        <v>314</v>
      </c>
      <c r="H271" s="59">
        <v>700</v>
      </c>
      <c r="I271" s="59">
        <f>+P271+S271+V271+Y271</f>
        <v>700</v>
      </c>
      <c r="J271" s="5">
        <f t="shared" si="25"/>
        <v>1</v>
      </c>
      <c r="K271" s="9" t="s">
        <v>312</v>
      </c>
      <c r="L271" s="10">
        <v>0</v>
      </c>
      <c r="M271" s="166"/>
      <c r="N271" s="23"/>
      <c r="O271" s="23"/>
      <c r="P271" s="21">
        <f>700/4</f>
        <v>175</v>
      </c>
      <c r="Q271" s="23"/>
      <c r="R271" s="23"/>
      <c r="S271" s="21">
        <f>700/4</f>
        <v>175</v>
      </c>
      <c r="T271" s="23"/>
      <c r="U271" s="23"/>
      <c r="V271" s="21">
        <f>700/4</f>
        <v>175</v>
      </c>
      <c r="W271" s="23"/>
      <c r="X271" s="23"/>
      <c r="Y271" s="21">
        <f>700/4</f>
        <v>175</v>
      </c>
    </row>
    <row r="272" spans="1:25" ht="112.5" x14ac:dyDescent="0.25">
      <c r="A272" s="167"/>
      <c r="B272" s="168"/>
      <c r="C272" s="168"/>
      <c r="D272" s="168"/>
      <c r="E272" s="168"/>
      <c r="F272" s="166"/>
      <c r="G272" s="9" t="s">
        <v>315</v>
      </c>
      <c r="H272" s="59">
        <v>15000</v>
      </c>
      <c r="I272" s="59">
        <f>+P272+S272+V272+Y272</f>
        <v>15000</v>
      </c>
      <c r="J272" s="5">
        <f t="shared" si="25"/>
        <v>1</v>
      </c>
      <c r="K272" s="9" t="s">
        <v>316</v>
      </c>
      <c r="L272" s="10">
        <v>0</v>
      </c>
      <c r="M272" s="166"/>
      <c r="N272" s="23"/>
      <c r="O272" s="23"/>
      <c r="P272" s="21">
        <v>3750</v>
      </c>
      <c r="Q272" s="23"/>
      <c r="R272" s="23"/>
      <c r="S272" s="21">
        <v>3750</v>
      </c>
      <c r="T272" s="23"/>
      <c r="U272" s="23"/>
      <c r="V272" s="21">
        <v>3750</v>
      </c>
      <c r="W272" s="23"/>
      <c r="X272" s="23"/>
      <c r="Y272" s="21">
        <v>3750</v>
      </c>
    </row>
    <row r="273" spans="1:25" ht="56.25" x14ac:dyDescent="0.25">
      <c r="A273" s="167"/>
      <c r="B273" s="168"/>
      <c r="C273" s="168"/>
      <c r="D273" s="168"/>
      <c r="E273" s="168"/>
      <c r="F273" s="166"/>
      <c r="G273" s="9" t="s">
        <v>317</v>
      </c>
      <c r="H273" s="59">
        <v>180</v>
      </c>
      <c r="I273" s="59">
        <f>+P273+S273+V273+Y273</f>
        <v>180</v>
      </c>
      <c r="J273" s="5">
        <f t="shared" si="25"/>
        <v>1</v>
      </c>
      <c r="K273" s="9" t="s">
        <v>318</v>
      </c>
      <c r="L273" s="10">
        <v>0</v>
      </c>
      <c r="M273" s="3"/>
      <c r="N273" s="23"/>
      <c r="O273" s="23"/>
      <c r="P273" s="21">
        <v>50</v>
      </c>
      <c r="Q273" s="23"/>
      <c r="R273" s="23"/>
      <c r="S273" s="21">
        <v>30</v>
      </c>
      <c r="T273" s="23"/>
      <c r="U273" s="23"/>
      <c r="V273" s="21">
        <v>50</v>
      </c>
      <c r="W273" s="23"/>
      <c r="X273" s="23"/>
      <c r="Y273" s="21">
        <v>50</v>
      </c>
    </row>
    <row r="274" spans="1:25" ht="93.75" x14ac:dyDescent="0.3">
      <c r="A274" s="167">
        <v>5</v>
      </c>
      <c r="B274" s="166" t="s">
        <v>39</v>
      </c>
      <c r="C274" s="166" t="s">
        <v>40</v>
      </c>
      <c r="D274" s="166" t="s">
        <v>41</v>
      </c>
      <c r="E274" s="166" t="s">
        <v>319</v>
      </c>
      <c r="F274" s="191" t="s">
        <v>320</v>
      </c>
      <c r="G274" s="3" t="s">
        <v>321</v>
      </c>
      <c r="H274" s="59">
        <v>3</v>
      </c>
      <c r="I274" s="59">
        <f>+S274+V274+Y274</f>
        <v>3</v>
      </c>
      <c r="J274" s="5">
        <f t="shared" si="25"/>
        <v>1</v>
      </c>
      <c r="K274" s="9" t="s">
        <v>322</v>
      </c>
      <c r="L274" s="10">
        <v>0</v>
      </c>
      <c r="M274" s="168" t="s">
        <v>323</v>
      </c>
      <c r="N274" s="23"/>
      <c r="O274" s="23"/>
      <c r="P274" s="54"/>
      <c r="Q274" s="23"/>
      <c r="R274" s="23"/>
      <c r="S274" s="21">
        <v>1</v>
      </c>
      <c r="T274" s="23"/>
      <c r="U274" s="23"/>
      <c r="V274" s="21">
        <v>1</v>
      </c>
      <c r="W274" s="23"/>
      <c r="X274" s="23"/>
      <c r="Y274" s="21">
        <v>1</v>
      </c>
    </row>
    <row r="275" spans="1:25" ht="56.25" x14ac:dyDescent="0.25">
      <c r="A275" s="167"/>
      <c r="B275" s="166"/>
      <c r="C275" s="166"/>
      <c r="D275" s="166"/>
      <c r="E275" s="166"/>
      <c r="F275" s="191"/>
      <c r="G275" s="3" t="s">
        <v>324</v>
      </c>
      <c r="H275" s="59">
        <v>10</v>
      </c>
      <c r="I275" s="59">
        <f>+P275+S275+V275+Y275</f>
        <v>10</v>
      </c>
      <c r="J275" s="5">
        <f t="shared" si="25"/>
        <v>1</v>
      </c>
      <c r="K275" s="9"/>
      <c r="L275" s="10">
        <v>0</v>
      </c>
      <c r="M275" s="168"/>
      <c r="N275" s="23"/>
      <c r="O275" s="23"/>
      <c r="P275" s="21">
        <v>2</v>
      </c>
      <c r="Q275" s="23"/>
      <c r="R275" s="23"/>
      <c r="S275" s="21">
        <v>3</v>
      </c>
      <c r="T275" s="23"/>
      <c r="U275" s="23"/>
      <c r="V275" s="21">
        <v>2</v>
      </c>
      <c r="W275" s="23"/>
      <c r="X275" s="23"/>
      <c r="Y275" s="21">
        <v>3</v>
      </c>
    </row>
    <row r="276" spans="1:25" ht="150" x14ac:dyDescent="0.3">
      <c r="A276" s="23">
        <v>6</v>
      </c>
      <c r="B276" s="3" t="s">
        <v>39</v>
      </c>
      <c r="C276" s="3" t="s">
        <v>40</v>
      </c>
      <c r="D276" s="3" t="s">
        <v>51</v>
      </c>
      <c r="E276" s="3" t="s">
        <v>52</v>
      </c>
      <c r="F276" s="55" t="s">
        <v>53</v>
      </c>
      <c r="G276" s="9" t="s">
        <v>54</v>
      </c>
      <c r="H276" s="5">
        <v>0.2</v>
      </c>
      <c r="I276" s="5">
        <f>+S276+V276+Y276</f>
        <v>0.2</v>
      </c>
      <c r="J276" s="5">
        <f t="shared" si="25"/>
        <v>1</v>
      </c>
      <c r="K276" s="9" t="s">
        <v>55</v>
      </c>
      <c r="L276" s="10">
        <v>0</v>
      </c>
      <c r="M276" s="9" t="s">
        <v>56</v>
      </c>
      <c r="N276" s="32"/>
      <c r="O276" s="32"/>
      <c r="P276" s="32"/>
      <c r="Q276" s="32"/>
      <c r="R276" s="32"/>
      <c r="S276" s="25">
        <v>0.05</v>
      </c>
      <c r="T276" s="32"/>
      <c r="U276" s="32"/>
      <c r="V276" s="25">
        <v>0.05</v>
      </c>
      <c r="W276" s="32"/>
      <c r="X276" s="32"/>
      <c r="Y276" s="25">
        <v>0.1</v>
      </c>
    </row>
    <row r="277" spans="1:25" ht="225" x14ac:dyDescent="0.3">
      <c r="A277" s="23">
        <v>7</v>
      </c>
      <c r="B277" s="3" t="s">
        <v>39</v>
      </c>
      <c r="C277" s="3" t="s">
        <v>40</v>
      </c>
      <c r="D277" s="3" t="s">
        <v>41</v>
      </c>
      <c r="E277" s="3" t="s">
        <v>47</v>
      </c>
      <c r="F277" s="55" t="s">
        <v>48</v>
      </c>
      <c r="G277" s="9" t="s">
        <v>49</v>
      </c>
      <c r="H277" s="16">
        <v>1</v>
      </c>
      <c r="I277" s="16">
        <f>+T277</f>
        <v>1</v>
      </c>
      <c r="J277" s="5">
        <f>+I277/H277</f>
        <v>1</v>
      </c>
      <c r="K277" s="9" t="s">
        <v>50</v>
      </c>
      <c r="L277" s="10">
        <v>0</v>
      </c>
      <c r="M277" s="9" t="s">
        <v>25</v>
      </c>
      <c r="N277" s="37"/>
      <c r="O277" s="37"/>
      <c r="P277" s="37"/>
      <c r="Q277" s="37"/>
      <c r="R277" s="37"/>
      <c r="S277" s="37"/>
      <c r="T277" s="29">
        <v>1</v>
      </c>
      <c r="U277" s="37"/>
      <c r="V277" s="37"/>
      <c r="W277" s="37"/>
      <c r="X277" s="37"/>
      <c r="Y277" s="37"/>
    </row>
    <row r="278" spans="1:25" ht="20.25" x14ac:dyDescent="0.25">
      <c r="A278" s="171" t="s">
        <v>340</v>
      </c>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row>
    <row r="279" spans="1:25" x14ac:dyDescent="0.25">
      <c r="A279" s="180" t="s">
        <v>2</v>
      </c>
      <c r="B279" s="180" t="s">
        <v>3</v>
      </c>
      <c r="C279" s="180" t="s">
        <v>4</v>
      </c>
      <c r="D279" s="180" t="s">
        <v>5</v>
      </c>
      <c r="E279" s="172" t="s">
        <v>6</v>
      </c>
      <c r="F279" s="173" t="s">
        <v>7</v>
      </c>
      <c r="G279" s="173" t="s">
        <v>8</v>
      </c>
      <c r="H279" s="172" t="s">
        <v>9</v>
      </c>
      <c r="I279" s="172" t="s">
        <v>10</v>
      </c>
      <c r="J279" s="173" t="s">
        <v>11</v>
      </c>
      <c r="K279" s="173" t="s">
        <v>12</v>
      </c>
      <c r="L279" s="172" t="s">
        <v>13</v>
      </c>
      <c r="M279" s="183" t="s">
        <v>14</v>
      </c>
      <c r="N279" s="180" t="s">
        <v>15</v>
      </c>
      <c r="O279" s="180"/>
      <c r="P279" s="180"/>
      <c r="Q279" s="180" t="s">
        <v>16</v>
      </c>
      <c r="R279" s="180"/>
      <c r="S279" s="180"/>
      <c r="T279" s="180" t="s">
        <v>17</v>
      </c>
      <c r="U279" s="180"/>
      <c r="V279" s="180"/>
      <c r="W279" s="180" t="s">
        <v>18</v>
      </c>
      <c r="X279" s="180"/>
      <c r="Y279" s="180"/>
    </row>
    <row r="280" spans="1:25" x14ac:dyDescent="0.25">
      <c r="A280" s="180"/>
      <c r="B280" s="180"/>
      <c r="C280" s="180"/>
      <c r="D280" s="180"/>
      <c r="E280" s="172"/>
      <c r="F280" s="173"/>
      <c r="G280" s="173"/>
      <c r="H280" s="172"/>
      <c r="I280" s="172"/>
      <c r="J280" s="173"/>
      <c r="K280" s="173"/>
      <c r="L280" s="172"/>
      <c r="M280" s="183"/>
      <c r="N280" s="180"/>
      <c r="O280" s="180"/>
      <c r="P280" s="180"/>
      <c r="Q280" s="180"/>
      <c r="R280" s="180"/>
      <c r="S280" s="180"/>
      <c r="T280" s="180"/>
      <c r="U280" s="180"/>
      <c r="V280" s="180"/>
      <c r="W280" s="180"/>
      <c r="X280" s="180"/>
      <c r="Y280" s="180"/>
    </row>
    <row r="281" spans="1:25" ht="18.75" x14ac:dyDescent="0.25">
      <c r="A281" s="180"/>
      <c r="B281" s="180"/>
      <c r="C281" s="180"/>
      <c r="D281" s="180"/>
      <c r="E281" s="172"/>
      <c r="F281" s="173"/>
      <c r="G281" s="173"/>
      <c r="H281" s="172"/>
      <c r="I281" s="172" t="s">
        <v>19</v>
      </c>
      <c r="J281" s="173" t="s">
        <v>11</v>
      </c>
      <c r="K281" s="173"/>
      <c r="L281" s="172"/>
      <c r="M281" s="183"/>
      <c r="N281" s="77">
        <v>1</v>
      </c>
      <c r="O281" s="77">
        <v>2</v>
      </c>
      <c r="P281" s="77">
        <v>3</v>
      </c>
      <c r="Q281" s="77">
        <v>1</v>
      </c>
      <c r="R281" s="77">
        <v>2</v>
      </c>
      <c r="S281" s="77">
        <v>3</v>
      </c>
      <c r="T281" s="77">
        <v>1</v>
      </c>
      <c r="U281" s="77">
        <v>2</v>
      </c>
      <c r="V281" s="77">
        <v>3</v>
      </c>
      <c r="W281" s="77">
        <v>1</v>
      </c>
      <c r="X281" s="77">
        <v>2</v>
      </c>
      <c r="Y281" s="77">
        <v>3</v>
      </c>
    </row>
    <row r="282" spans="1:25" ht="150" x14ac:dyDescent="0.25">
      <c r="A282" s="39">
        <v>1</v>
      </c>
      <c r="B282" s="18" t="s">
        <v>20</v>
      </c>
      <c r="C282" s="18" t="s">
        <v>58</v>
      </c>
      <c r="D282" s="18" t="s">
        <v>59</v>
      </c>
      <c r="E282" s="9" t="s">
        <v>326</v>
      </c>
      <c r="F282" s="9" t="s">
        <v>327</v>
      </c>
      <c r="G282" s="1" t="s">
        <v>328</v>
      </c>
      <c r="H282" s="1">
        <v>3</v>
      </c>
      <c r="I282" s="1">
        <f>+S282+V282+Y282</f>
        <v>3</v>
      </c>
      <c r="J282" s="61">
        <f>+I282/H282</f>
        <v>1</v>
      </c>
      <c r="K282" s="1" t="s">
        <v>329</v>
      </c>
      <c r="L282" s="101">
        <v>0</v>
      </c>
      <c r="M282" s="18" t="s">
        <v>330</v>
      </c>
      <c r="N282" s="39"/>
      <c r="O282" s="39"/>
      <c r="P282" s="39"/>
      <c r="Q282" s="39"/>
      <c r="R282" s="39"/>
      <c r="S282" s="36">
        <v>1</v>
      </c>
      <c r="T282" s="39"/>
      <c r="U282" s="39"/>
      <c r="V282" s="36">
        <v>1</v>
      </c>
      <c r="W282" s="39"/>
      <c r="X282" s="39"/>
      <c r="Y282" s="36">
        <v>1</v>
      </c>
    </row>
    <row r="283" spans="1:25" ht="150" x14ac:dyDescent="0.25">
      <c r="A283" s="39">
        <f>1+A282</f>
        <v>2</v>
      </c>
      <c r="B283" s="18" t="s">
        <v>20</v>
      </c>
      <c r="C283" s="18" t="s">
        <v>58</v>
      </c>
      <c r="D283" s="18" t="s">
        <v>59</v>
      </c>
      <c r="E283" s="9" t="s">
        <v>331</v>
      </c>
      <c r="F283" s="9" t="s">
        <v>332</v>
      </c>
      <c r="G283" s="33" t="s">
        <v>333</v>
      </c>
      <c r="H283" s="1">
        <v>2</v>
      </c>
      <c r="I283" s="1">
        <f>+R283+Y283</f>
        <v>2</v>
      </c>
      <c r="J283" s="61">
        <f>+I283/H283</f>
        <v>1</v>
      </c>
      <c r="K283" s="1" t="s">
        <v>334</v>
      </c>
      <c r="L283" s="101">
        <v>0</v>
      </c>
      <c r="M283" s="18" t="s">
        <v>335</v>
      </c>
      <c r="N283" s="39"/>
      <c r="O283" s="39"/>
      <c r="P283" s="39"/>
      <c r="Q283" s="39"/>
      <c r="R283" s="36">
        <v>1</v>
      </c>
      <c r="S283" s="39"/>
      <c r="T283" s="39"/>
      <c r="U283" s="39"/>
      <c r="V283" s="39"/>
      <c r="W283" s="39"/>
      <c r="X283" s="39"/>
      <c r="Y283" s="36">
        <v>1</v>
      </c>
    </row>
    <row r="284" spans="1:25" ht="150" x14ac:dyDescent="0.25">
      <c r="A284" s="39">
        <f>1+A283</f>
        <v>3</v>
      </c>
      <c r="B284" s="18" t="s">
        <v>299</v>
      </c>
      <c r="C284" s="18" t="s">
        <v>295</v>
      </c>
      <c r="D284" s="18" t="s">
        <v>296</v>
      </c>
      <c r="E284" s="9" t="s">
        <v>336</v>
      </c>
      <c r="F284" s="99" t="s">
        <v>337</v>
      </c>
      <c r="G284" s="9" t="s">
        <v>338</v>
      </c>
      <c r="H284" s="1">
        <v>1</v>
      </c>
      <c r="I284" s="1">
        <f>+S284</f>
        <v>1</v>
      </c>
      <c r="J284" s="61">
        <f>+I284/H284</f>
        <v>1</v>
      </c>
      <c r="K284" s="9" t="s">
        <v>339</v>
      </c>
      <c r="L284" s="101">
        <v>0</v>
      </c>
      <c r="M284" s="18" t="s">
        <v>335</v>
      </c>
      <c r="N284" s="39"/>
      <c r="O284" s="39"/>
      <c r="P284" s="39"/>
      <c r="Q284" s="39"/>
      <c r="R284" s="39"/>
      <c r="S284" s="36">
        <v>1</v>
      </c>
      <c r="T284" s="39"/>
      <c r="U284" s="39"/>
      <c r="V284" s="39"/>
      <c r="W284" s="39"/>
      <c r="X284" s="39"/>
      <c r="Y284" s="39"/>
    </row>
    <row r="285" spans="1:25" ht="150" x14ac:dyDescent="0.3">
      <c r="A285" s="39">
        <f>1+A284</f>
        <v>4</v>
      </c>
      <c r="B285" s="18" t="s">
        <v>39</v>
      </c>
      <c r="C285" s="18" t="s">
        <v>40</v>
      </c>
      <c r="D285" s="18" t="s">
        <v>51</v>
      </c>
      <c r="E285" s="9" t="s">
        <v>52</v>
      </c>
      <c r="F285" s="55" t="s">
        <v>53</v>
      </c>
      <c r="G285" s="9" t="s">
        <v>54</v>
      </c>
      <c r="H285" s="61">
        <v>0.2</v>
      </c>
      <c r="I285" s="61">
        <f>+S285+V285+Y285</f>
        <v>0.2</v>
      </c>
      <c r="J285" s="61">
        <f>+I285/H285</f>
        <v>1</v>
      </c>
      <c r="K285" s="9" t="s">
        <v>55</v>
      </c>
      <c r="L285" s="10">
        <v>0</v>
      </c>
      <c r="M285" s="18" t="s">
        <v>56</v>
      </c>
      <c r="N285" s="64"/>
      <c r="O285" s="64"/>
      <c r="P285" s="64"/>
      <c r="Q285" s="64"/>
      <c r="R285" s="64"/>
      <c r="S285" s="65">
        <v>0.05</v>
      </c>
      <c r="T285" s="64"/>
      <c r="U285" s="64"/>
      <c r="V285" s="65">
        <v>0.05</v>
      </c>
      <c r="W285" s="64"/>
      <c r="X285" s="64"/>
      <c r="Y285" s="65">
        <v>0.1</v>
      </c>
    </row>
    <row r="286" spans="1:25" ht="150" x14ac:dyDescent="0.25">
      <c r="A286" s="39">
        <v>6</v>
      </c>
      <c r="B286" s="18" t="s">
        <v>20</v>
      </c>
      <c r="C286" s="18" t="s">
        <v>295</v>
      </c>
      <c r="D286" s="18" t="s">
        <v>296</v>
      </c>
      <c r="E286" s="9" t="s">
        <v>297</v>
      </c>
      <c r="F286" s="9" t="s">
        <v>277</v>
      </c>
      <c r="G286" s="3" t="s">
        <v>298</v>
      </c>
      <c r="H286" s="1">
        <v>1</v>
      </c>
      <c r="I286" s="1">
        <f>+V286</f>
        <v>0.75</v>
      </c>
      <c r="J286" s="76">
        <f>+I286/H286</f>
        <v>0.75</v>
      </c>
      <c r="K286" s="1" t="s">
        <v>279</v>
      </c>
      <c r="L286" s="102">
        <v>0</v>
      </c>
      <c r="M286" s="18" t="s">
        <v>280</v>
      </c>
      <c r="N286" s="40"/>
      <c r="O286" s="40"/>
      <c r="P286" s="65">
        <v>0.25</v>
      </c>
      <c r="Q286" s="103"/>
      <c r="R286" s="103"/>
      <c r="S286" s="65">
        <v>0.5</v>
      </c>
      <c r="T286" s="103"/>
      <c r="U286" s="103"/>
      <c r="V286" s="65">
        <v>0.75</v>
      </c>
      <c r="W286" s="103"/>
      <c r="X286" s="103"/>
      <c r="Y286" s="65">
        <v>1</v>
      </c>
    </row>
    <row r="287" spans="1:25" ht="225" x14ac:dyDescent="0.25">
      <c r="A287" s="39">
        <v>7</v>
      </c>
      <c r="B287" s="18" t="s">
        <v>39</v>
      </c>
      <c r="C287" s="18" t="s">
        <v>40</v>
      </c>
      <c r="D287" s="18" t="s">
        <v>41</v>
      </c>
      <c r="E287" s="3" t="s">
        <v>47</v>
      </c>
      <c r="F287" s="3" t="s">
        <v>48</v>
      </c>
      <c r="G287" s="1" t="s">
        <v>49</v>
      </c>
      <c r="H287" s="1">
        <v>1</v>
      </c>
      <c r="I287" s="1">
        <f>+T287</f>
        <v>1</v>
      </c>
      <c r="J287" s="76">
        <f>I287/H287</f>
        <v>1</v>
      </c>
      <c r="K287" s="4" t="s">
        <v>50</v>
      </c>
      <c r="L287" s="135">
        <v>0</v>
      </c>
      <c r="M287" s="18" t="s">
        <v>25</v>
      </c>
      <c r="N287" s="39"/>
      <c r="O287" s="39"/>
      <c r="P287" s="39"/>
      <c r="Q287" s="39"/>
      <c r="R287" s="39"/>
      <c r="S287" s="39"/>
      <c r="T287" s="155">
        <v>1</v>
      </c>
      <c r="U287" s="39"/>
      <c r="V287" s="39"/>
      <c r="W287" s="39"/>
      <c r="X287" s="39"/>
      <c r="Y287" s="39"/>
    </row>
    <row r="288" spans="1:25" ht="187.5" x14ac:dyDescent="0.25">
      <c r="A288" s="145">
        <f>1+A287</f>
        <v>8</v>
      </c>
      <c r="B288" s="88" t="s">
        <v>39</v>
      </c>
      <c r="C288" s="88" t="s">
        <v>40</v>
      </c>
      <c r="D288" s="88" t="s">
        <v>41</v>
      </c>
      <c r="E288" s="88" t="s">
        <v>554</v>
      </c>
      <c r="F288" s="89" t="s">
        <v>213</v>
      </c>
      <c r="G288" s="89" t="s">
        <v>515</v>
      </c>
      <c r="H288" s="90">
        <v>3</v>
      </c>
      <c r="I288" s="90">
        <f>+Q288+T288+X288</f>
        <v>3</v>
      </c>
      <c r="J288" s="61">
        <f>+I288/H288</f>
        <v>1</v>
      </c>
      <c r="K288" s="91" t="s">
        <v>215</v>
      </c>
      <c r="L288" s="10">
        <v>0</v>
      </c>
      <c r="M288" s="92"/>
      <c r="N288" s="93"/>
      <c r="O288" s="93"/>
      <c r="P288" s="93"/>
      <c r="Q288" s="155">
        <v>1</v>
      </c>
      <c r="R288" s="93"/>
      <c r="S288" s="93"/>
      <c r="T288" s="155">
        <v>1</v>
      </c>
      <c r="U288" s="93"/>
      <c r="V288" s="93"/>
      <c r="W288" s="93"/>
      <c r="X288" s="155">
        <v>1</v>
      </c>
      <c r="Y288" s="93"/>
    </row>
    <row r="289" spans="1:25" ht="20.25" x14ac:dyDescent="0.25">
      <c r="A289" s="171" t="s">
        <v>341</v>
      </c>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row>
    <row r="290" spans="1:25" x14ac:dyDescent="0.25">
      <c r="A290" s="172" t="s">
        <v>2</v>
      </c>
      <c r="B290" s="172" t="s">
        <v>3</v>
      </c>
      <c r="C290" s="172" t="s">
        <v>4</v>
      </c>
      <c r="D290" s="172" t="s">
        <v>5</v>
      </c>
      <c r="E290" s="172" t="s">
        <v>6</v>
      </c>
      <c r="F290" s="173" t="s">
        <v>7</v>
      </c>
      <c r="G290" s="173" t="s">
        <v>8</v>
      </c>
      <c r="H290" s="172" t="s">
        <v>9</v>
      </c>
      <c r="I290" s="172" t="s">
        <v>10</v>
      </c>
      <c r="J290" s="173" t="s">
        <v>11</v>
      </c>
      <c r="K290" s="173" t="s">
        <v>12</v>
      </c>
      <c r="L290" s="172" t="s">
        <v>13</v>
      </c>
      <c r="M290" s="173" t="s">
        <v>14</v>
      </c>
      <c r="N290" s="172" t="s">
        <v>15</v>
      </c>
      <c r="O290" s="172"/>
      <c r="P290" s="172"/>
      <c r="Q290" s="172" t="s">
        <v>16</v>
      </c>
      <c r="R290" s="172"/>
      <c r="S290" s="172"/>
      <c r="T290" s="172" t="s">
        <v>17</v>
      </c>
      <c r="U290" s="172"/>
      <c r="V290" s="172"/>
      <c r="W290" s="172" t="s">
        <v>18</v>
      </c>
      <c r="X290" s="172"/>
      <c r="Y290" s="172"/>
    </row>
    <row r="291" spans="1:25" x14ac:dyDescent="0.25">
      <c r="A291" s="172"/>
      <c r="B291" s="172"/>
      <c r="C291" s="172"/>
      <c r="D291" s="172"/>
      <c r="E291" s="172"/>
      <c r="F291" s="173"/>
      <c r="G291" s="173"/>
      <c r="H291" s="172"/>
      <c r="I291" s="172"/>
      <c r="J291" s="173"/>
      <c r="K291" s="173"/>
      <c r="L291" s="172"/>
      <c r="M291" s="173"/>
      <c r="N291" s="172"/>
      <c r="O291" s="172"/>
      <c r="P291" s="172"/>
      <c r="Q291" s="172"/>
      <c r="R291" s="172"/>
      <c r="S291" s="172"/>
      <c r="T291" s="172"/>
      <c r="U291" s="172"/>
      <c r="V291" s="172"/>
      <c r="W291" s="172"/>
      <c r="X291" s="172"/>
      <c r="Y291" s="172"/>
    </row>
    <row r="292" spans="1:25" ht="18.75" x14ac:dyDescent="0.25">
      <c r="A292" s="172"/>
      <c r="B292" s="172"/>
      <c r="C292" s="172"/>
      <c r="D292" s="172"/>
      <c r="E292" s="172"/>
      <c r="F292" s="173"/>
      <c r="G292" s="173"/>
      <c r="H292" s="172"/>
      <c r="I292" s="172" t="s">
        <v>19</v>
      </c>
      <c r="J292" s="173" t="s">
        <v>11</v>
      </c>
      <c r="K292" s="173"/>
      <c r="L292" s="172"/>
      <c r="M292" s="173"/>
      <c r="N292" s="35">
        <v>1</v>
      </c>
      <c r="O292" s="35">
        <v>2</v>
      </c>
      <c r="P292" s="35">
        <v>3</v>
      </c>
      <c r="Q292" s="35">
        <v>1</v>
      </c>
      <c r="R292" s="35">
        <v>2</v>
      </c>
      <c r="S292" s="35">
        <v>3</v>
      </c>
      <c r="T292" s="35">
        <v>1</v>
      </c>
      <c r="U292" s="35">
        <v>2</v>
      </c>
      <c r="V292" s="35">
        <v>3</v>
      </c>
      <c r="W292" s="35">
        <v>1</v>
      </c>
      <c r="X292" s="35">
        <v>2</v>
      </c>
      <c r="Y292" s="35">
        <v>3</v>
      </c>
    </row>
    <row r="293" spans="1:25" ht="150" x14ac:dyDescent="0.25">
      <c r="A293" s="23">
        <v>1</v>
      </c>
      <c r="B293" s="9" t="s">
        <v>20</v>
      </c>
      <c r="C293" s="9" t="s">
        <v>58</v>
      </c>
      <c r="D293" s="9" t="s">
        <v>59</v>
      </c>
      <c r="E293" s="9" t="s">
        <v>342</v>
      </c>
      <c r="F293" s="3" t="s">
        <v>343</v>
      </c>
      <c r="G293" s="1" t="s">
        <v>344</v>
      </c>
      <c r="H293" s="70">
        <v>1</v>
      </c>
      <c r="I293" s="70">
        <f>+(P293+S293+V293+Y293)/4</f>
        <v>1</v>
      </c>
      <c r="J293" s="70">
        <f>+I293/H293</f>
        <v>1</v>
      </c>
      <c r="K293" s="1" t="s">
        <v>345</v>
      </c>
      <c r="L293" s="71">
        <v>0</v>
      </c>
      <c r="M293" s="9" t="s">
        <v>346</v>
      </c>
      <c r="N293" s="23"/>
      <c r="O293" s="23"/>
      <c r="P293" s="25">
        <v>1</v>
      </c>
      <c r="Q293" s="23"/>
      <c r="R293" s="23"/>
      <c r="S293" s="25">
        <v>1</v>
      </c>
      <c r="T293" s="23"/>
      <c r="U293" s="23"/>
      <c r="V293" s="25">
        <v>1</v>
      </c>
      <c r="W293" s="23"/>
      <c r="X293" s="23"/>
      <c r="Y293" s="25">
        <v>1</v>
      </c>
    </row>
    <row r="294" spans="1:25" ht="150" x14ac:dyDescent="0.25">
      <c r="A294" s="23">
        <f>1+A293</f>
        <v>2</v>
      </c>
      <c r="B294" s="9" t="s">
        <v>20</v>
      </c>
      <c r="C294" s="9" t="s">
        <v>58</v>
      </c>
      <c r="D294" s="9" t="s">
        <v>59</v>
      </c>
      <c r="E294" s="9" t="s">
        <v>342</v>
      </c>
      <c r="F294" s="9"/>
      <c r="G294" s="9" t="s">
        <v>347</v>
      </c>
      <c r="H294" s="70">
        <v>1</v>
      </c>
      <c r="I294" s="70">
        <f>+(P294+S294+V294+Y294)/4</f>
        <v>1</v>
      </c>
      <c r="J294" s="70">
        <f>+I294/H294</f>
        <v>1</v>
      </c>
      <c r="K294" s="1" t="s">
        <v>348</v>
      </c>
      <c r="L294" s="71">
        <v>0</v>
      </c>
      <c r="M294" s="9" t="s">
        <v>346</v>
      </c>
      <c r="N294" s="23"/>
      <c r="O294" s="23"/>
      <c r="P294" s="25">
        <v>1</v>
      </c>
      <c r="Q294" s="23"/>
      <c r="R294" s="23"/>
      <c r="S294" s="25">
        <v>1</v>
      </c>
      <c r="T294" s="23"/>
      <c r="U294" s="23"/>
      <c r="V294" s="25">
        <v>1</v>
      </c>
      <c r="W294" s="23"/>
      <c r="X294" s="23"/>
      <c r="Y294" s="25">
        <v>1</v>
      </c>
    </row>
    <row r="295" spans="1:25" ht="150" x14ac:dyDescent="0.25">
      <c r="A295" s="23">
        <f>1+A294</f>
        <v>3</v>
      </c>
      <c r="B295" s="9" t="s">
        <v>20</v>
      </c>
      <c r="C295" s="9" t="s">
        <v>58</v>
      </c>
      <c r="D295" s="9" t="s">
        <v>59</v>
      </c>
      <c r="E295" s="9" t="s">
        <v>342</v>
      </c>
      <c r="F295" s="9"/>
      <c r="G295" s="9" t="s">
        <v>349</v>
      </c>
      <c r="H295" s="70">
        <v>1</v>
      </c>
      <c r="I295" s="70">
        <f>+(P295+S295+V295+Y295)/4</f>
        <v>1</v>
      </c>
      <c r="J295" s="70">
        <f>+I295/H295</f>
        <v>1</v>
      </c>
      <c r="K295" s="1" t="s">
        <v>350</v>
      </c>
      <c r="L295" s="71">
        <v>0</v>
      </c>
      <c r="M295" s="9" t="s">
        <v>351</v>
      </c>
      <c r="N295" s="23"/>
      <c r="O295" s="23"/>
      <c r="P295" s="25">
        <v>1</v>
      </c>
      <c r="Q295" s="23"/>
      <c r="R295" s="23"/>
      <c r="S295" s="25">
        <v>1</v>
      </c>
      <c r="T295" s="23"/>
      <c r="U295" s="23"/>
      <c r="V295" s="25">
        <v>1</v>
      </c>
      <c r="W295" s="23"/>
      <c r="X295" s="23"/>
      <c r="Y295" s="25">
        <v>1</v>
      </c>
    </row>
    <row r="296" spans="1:25" ht="150" x14ac:dyDescent="0.3">
      <c r="A296" s="23">
        <f>1+A295</f>
        <v>4</v>
      </c>
      <c r="B296" s="9" t="s">
        <v>39</v>
      </c>
      <c r="C296" s="9" t="s">
        <v>40</v>
      </c>
      <c r="D296" s="9" t="s">
        <v>51</v>
      </c>
      <c r="E296" s="9" t="s">
        <v>52</v>
      </c>
      <c r="F296" s="55" t="s">
        <v>53</v>
      </c>
      <c r="G296" s="9" t="s">
        <v>54</v>
      </c>
      <c r="H296" s="70">
        <v>0.2</v>
      </c>
      <c r="I296" s="70">
        <f>+S296+V296+Y296</f>
        <v>0.2</v>
      </c>
      <c r="J296" s="70">
        <f>+I296/H296</f>
        <v>1</v>
      </c>
      <c r="K296" s="9" t="s">
        <v>55</v>
      </c>
      <c r="L296" s="71">
        <v>0</v>
      </c>
      <c r="M296" s="9" t="s">
        <v>56</v>
      </c>
      <c r="N296" s="37"/>
      <c r="O296" s="32"/>
      <c r="P296" s="32"/>
      <c r="Q296" s="23"/>
      <c r="R296" s="23"/>
      <c r="S296" s="25">
        <v>0.05</v>
      </c>
      <c r="T296" s="23"/>
      <c r="U296" s="23"/>
      <c r="V296" s="25">
        <v>0.05</v>
      </c>
      <c r="W296" s="23"/>
      <c r="X296" s="23"/>
      <c r="Y296" s="25">
        <v>0.1</v>
      </c>
    </row>
    <row r="297" spans="1:25" ht="150" x14ac:dyDescent="0.25">
      <c r="A297" s="23">
        <v>6</v>
      </c>
      <c r="B297" s="9" t="s">
        <v>20</v>
      </c>
      <c r="C297" s="9" t="s">
        <v>295</v>
      </c>
      <c r="D297" s="9" t="s">
        <v>296</v>
      </c>
      <c r="E297" s="9" t="s">
        <v>297</v>
      </c>
      <c r="F297" s="9" t="s">
        <v>277</v>
      </c>
      <c r="G297" s="3" t="s">
        <v>298</v>
      </c>
      <c r="H297" s="1">
        <v>1</v>
      </c>
      <c r="I297" s="8">
        <f>+(P297/0.25+S297/0.5+V297/0.75+Y297/1)/4</f>
        <v>1</v>
      </c>
      <c r="J297" s="70">
        <f>+I297/H297</f>
        <v>1</v>
      </c>
      <c r="K297" s="1" t="s">
        <v>279</v>
      </c>
      <c r="L297" s="71">
        <v>0</v>
      </c>
      <c r="M297" s="9" t="s">
        <v>280</v>
      </c>
      <c r="N297" s="23"/>
      <c r="O297" s="23"/>
      <c r="P297" s="25">
        <v>0.25</v>
      </c>
      <c r="Q297" s="23"/>
      <c r="R297" s="23"/>
      <c r="S297" s="25">
        <v>0.5</v>
      </c>
      <c r="T297" s="23"/>
      <c r="U297" s="23"/>
      <c r="V297" s="25">
        <v>0.75</v>
      </c>
      <c r="W297" s="23"/>
      <c r="X297" s="23"/>
      <c r="Y297" s="25">
        <v>1</v>
      </c>
    </row>
    <row r="298" spans="1:25" ht="225" x14ac:dyDescent="0.25">
      <c r="A298" s="23">
        <v>7</v>
      </c>
      <c r="B298" s="9" t="s">
        <v>39</v>
      </c>
      <c r="C298" s="9" t="s">
        <v>40</v>
      </c>
      <c r="D298" s="9" t="s">
        <v>41</v>
      </c>
      <c r="E298" s="13" t="s">
        <v>47</v>
      </c>
      <c r="F298" s="13" t="s">
        <v>48</v>
      </c>
      <c r="G298" s="11" t="s">
        <v>49</v>
      </c>
      <c r="H298" s="11">
        <v>2</v>
      </c>
      <c r="I298" s="11">
        <f>+T298+W298</f>
        <v>2</v>
      </c>
      <c r="J298" s="56">
        <f>I298/H298</f>
        <v>1</v>
      </c>
      <c r="K298" s="17" t="s">
        <v>50</v>
      </c>
      <c r="L298" s="71">
        <v>0</v>
      </c>
      <c r="M298" s="9" t="s">
        <v>25</v>
      </c>
      <c r="N298" s="24"/>
      <c r="O298" s="23"/>
      <c r="P298" s="24"/>
      <c r="Q298" s="23"/>
      <c r="R298" s="23"/>
      <c r="S298" s="24"/>
      <c r="T298" s="21">
        <v>1</v>
      </c>
      <c r="U298" s="23"/>
      <c r="V298" s="24"/>
      <c r="W298" s="21">
        <v>1</v>
      </c>
      <c r="X298" s="23"/>
      <c r="Y298" s="24"/>
    </row>
    <row r="299" spans="1:25" ht="20.25" x14ac:dyDescent="0.25">
      <c r="A299" s="171" t="s">
        <v>352</v>
      </c>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row>
    <row r="300" spans="1:25" x14ac:dyDescent="0.25">
      <c r="A300" s="172" t="s">
        <v>2</v>
      </c>
      <c r="B300" s="172" t="s">
        <v>3</v>
      </c>
      <c r="C300" s="172" t="s">
        <v>4</v>
      </c>
      <c r="D300" s="172" t="s">
        <v>5</v>
      </c>
      <c r="E300" s="172" t="s">
        <v>6</v>
      </c>
      <c r="F300" s="173" t="s">
        <v>7</v>
      </c>
      <c r="G300" s="173" t="s">
        <v>8</v>
      </c>
      <c r="H300" s="172" t="s">
        <v>9</v>
      </c>
      <c r="I300" s="172" t="s">
        <v>10</v>
      </c>
      <c r="J300" s="173" t="s">
        <v>11</v>
      </c>
      <c r="K300" s="173" t="s">
        <v>12</v>
      </c>
      <c r="L300" s="172" t="s">
        <v>13</v>
      </c>
      <c r="M300" s="173" t="s">
        <v>14</v>
      </c>
      <c r="N300" s="172" t="s">
        <v>15</v>
      </c>
      <c r="O300" s="172"/>
      <c r="P300" s="172"/>
      <c r="Q300" s="172" t="s">
        <v>16</v>
      </c>
      <c r="R300" s="172"/>
      <c r="S300" s="172"/>
      <c r="T300" s="172" t="s">
        <v>17</v>
      </c>
      <c r="U300" s="172"/>
      <c r="V300" s="172"/>
      <c r="W300" s="172" t="s">
        <v>18</v>
      </c>
      <c r="X300" s="172"/>
      <c r="Y300" s="172"/>
    </row>
    <row r="301" spans="1:25" x14ac:dyDescent="0.25">
      <c r="A301" s="172"/>
      <c r="B301" s="172"/>
      <c r="C301" s="172"/>
      <c r="D301" s="172"/>
      <c r="E301" s="172"/>
      <c r="F301" s="173"/>
      <c r="G301" s="173"/>
      <c r="H301" s="172"/>
      <c r="I301" s="172"/>
      <c r="J301" s="173"/>
      <c r="K301" s="173"/>
      <c r="L301" s="172"/>
      <c r="M301" s="173"/>
      <c r="N301" s="172"/>
      <c r="O301" s="172"/>
      <c r="P301" s="172"/>
      <c r="Q301" s="172"/>
      <c r="R301" s="172"/>
      <c r="S301" s="172"/>
      <c r="T301" s="172"/>
      <c r="U301" s="172"/>
      <c r="V301" s="172"/>
      <c r="W301" s="172"/>
      <c r="X301" s="172"/>
      <c r="Y301" s="172"/>
    </row>
    <row r="302" spans="1:25" ht="18.75" x14ac:dyDescent="0.25">
      <c r="A302" s="172"/>
      <c r="B302" s="172"/>
      <c r="C302" s="172"/>
      <c r="D302" s="172"/>
      <c r="E302" s="172"/>
      <c r="F302" s="173"/>
      <c r="G302" s="173"/>
      <c r="H302" s="172"/>
      <c r="I302" s="172" t="s">
        <v>19</v>
      </c>
      <c r="J302" s="173" t="s">
        <v>11</v>
      </c>
      <c r="K302" s="173"/>
      <c r="L302" s="172"/>
      <c r="M302" s="173"/>
      <c r="N302" s="35">
        <v>1</v>
      </c>
      <c r="O302" s="35">
        <v>2</v>
      </c>
      <c r="P302" s="35">
        <v>3</v>
      </c>
      <c r="Q302" s="35">
        <v>1</v>
      </c>
      <c r="R302" s="35">
        <v>2</v>
      </c>
      <c r="S302" s="35">
        <v>3</v>
      </c>
      <c r="T302" s="35">
        <v>1</v>
      </c>
      <c r="U302" s="35">
        <v>2</v>
      </c>
      <c r="V302" s="35">
        <v>3</v>
      </c>
      <c r="W302" s="35">
        <v>1</v>
      </c>
      <c r="X302" s="35">
        <v>2</v>
      </c>
      <c r="Y302" s="35">
        <v>3</v>
      </c>
    </row>
    <row r="303" spans="1:25" ht="129.75" customHeight="1" x14ac:dyDescent="0.25">
      <c r="A303" s="23">
        <v>1</v>
      </c>
      <c r="B303" s="9" t="s">
        <v>20</v>
      </c>
      <c r="C303" s="9" t="s">
        <v>58</v>
      </c>
      <c r="D303" s="9" t="s">
        <v>59</v>
      </c>
      <c r="E303" s="141" t="s">
        <v>353</v>
      </c>
      <c r="F303" s="9" t="s">
        <v>354</v>
      </c>
      <c r="G303" s="142" t="s">
        <v>355</v>
      </c>
      <c r="H303" s="1">
        <v>12</v>
      </c>
      <c r="I303" s="1">
        <v>12</v>
      </c>
      <c r="J303" s="61">
        <v>1</v>
      </c>
      <c r="K303" s="1" t="s">
        <v>356</v>
      </c>
      <c r="L303" s="101">
        <v>0</v>
      </c>
      <c r="M303" s="9" t="s">
        <v>357</v>
      </c>
      <c r="N303" s="39"/>
      <c r="O303" s="39"/>
      <c r="P303" s="36">
        <v>3</v>
      </c>
      <c r="Q303" s="39"/>
      <c r="R303" s="39"/>
      <c r="S303" s="36">
        <v>3</v>
      </c>
      <c r="T303" s="39"/>
      <c r="U303" s="39"/>
      <c r="V303" s="36">
        <v>3</v>
      </c>
      <c r="W303" s="39"/>
      <c r="X303" s="39"/>
      <c r="Y303" s="36">
        <v>3</v>
      </c>
    </row>
    <row r="304" spans="1:25" ht="129.75" customHeight="1" x14ac:dyDescent="0.25">
      <c r="A304" s="23">
        <f>+A303+1</f>
        <v>2</v>
      </c>
      <c r="B304" s="9" t="s">
        <v>20</v>
      </c>
      <c r="C304" s="9" t="s">
        <v>58</v>
      </c>
      <c r="D304" s="9" t="s">
        <v>59</v>
      </c>
      <c r="E304" s="141" t="s">
        <v>596</v>
      </c>
      <c r="F304" s="9" t="s">
        <v>354</v>
      </c>
      <c r="G304" s="142" t="s">
        <v>358</v>
      </c>
      <c r="H304" s="1">
        <v>10</v>
      </c>
      <c r="I304" s="1">
        <v>10</v>
      </c>
      <c r="J304" s="61">
        <v>1</v>
      </c>
      <c r="K304" s="9"/>
      <c r="L304" s="101">
        <v>0</v>
      </c>
      <c r="M304" s="143"/>
      <c r="N304" s="39"/>
      <c r="O304" s="39"/>
      <c r="P304" s="36">
        <v>1</v>
      </c>
      <c r="Q304" s="39"/>
      <c r="R304" s="39"/>
      <c r="S304" s="36">
        <v>2</v>
      </c>
      <c r="T304" s="39"/>
      <c r="U304" s="39"/>
      <c r="V304" s="36">
        <v>3</v>
      </c>
      <c r="W304" s="39"/>
      <c r="X304" s="39"/>
      <c r="Y304" s="36">
        <v>4</v>
      </c>
    </row>
    <row r="305" spans="1:25" ht="150" x14ac:dyDescent="0.25">
      <c r="A305" s="23">
        <f t="shared" ref="A305:A314" si="26">+A304+1</f>
        <v>3</v>
      </c>
      <c r="B305" s="9" t="s">
        <v>20</v>
      </c>
      <c r="C305" s="9" t="s">
        <v>58</v>
      </c>
      <c r="D305" s="9" t="s">
        <v>59</v>
      </c>
      <c r="E305" s="6" t="s">
        <v>28</v>
      </c>
      <c r="F305" s="7" t="s">
        <v>29</v>
      </c>
      <c r="G305" s="146" t="s">
        <v>30</v>
      </c>
      <c r="H305" s="147">
        <v>0.95</v>
      </c>
      <c r="I305" s="5">
        <f>AVERAGE(P305,S305,V305,Y305)</f>
        <v>0.95</v>
      </c>
      <c r="J305" s="61">
        <f>+I305/H305</f>
        <v>1</v>
      </c>
      <c r="K305" s="143"/>
      <c r="L305" s="148"/>
      <c r="M305" s="143"/>
      <c r="N305" s="39"/>
      <c r="O305" s="39"/>
      <c r="P305" s="65">
        <v>0.95</v>
      </c>
      <c r="Q305" s="39"/>
      <c r="R305" s="39"/>
      <c r="S305" s="65">
        <v>0.95</v>
      </c>
      <c r="T305" s="39"/>
      <c r="U305" s="39"/>
      <c r="V305" s="65">
        <v>0.95</v>
      </c>
      <c r="W305" s="39"/>
      <c r="X305" s="39"/>
      <c r="Y305" s="65">
        <v>0.95</v>
      </c>
    </row>
    <row r="306" spans="1:25" ht="99.75" customHeight="1" x14ac:dyDescent="0.25">
      <c r="A306" s="23">
        <f t="shared" si="26"/>
        <v>4</v>
      </c>
      <c r="B306" s="9" t="s">
        <v>20</v>
      </c>
      <c r="C306" s="9" t="s">
        <v>58</v>
      </c>
      <c r="D306" s="9" t="s">
        <v>59</v>
      </c>
      <c r="E306" s="2" t="s">
        <v>31</v>
      </c>
      <c r="F306" s="166" t="s">
        <v>32</v>
      </c>
      <c r="G306" s="146" t="s">
        <v>33</v>
      </c>
      <c r="H306" s="147">
        <v>0.95</v>
      </c>
      <c r="I306" s="5">
        <f t="shared" ref="I306:I308" si="27">AVERAGE(P306,S306,V306,Y306)</f>
        <v>0.95</v>
      </c>
      <c r="J306" s="61">
        <f t="shared" ref="J306:J308" si="28">+I306/H306</f>
        <v>1</v>
      </c>
      <c r="K306" s="143"/>
      <c r="L306" s="148"/>
      <c r="M306" s="143"/>
      <c r="N306" s="39"/>
      <c r="O306" s="39"/>
      <c r="P306" s="65">
        <v>0.95</v>
      </c>
      <c r="Q306" s="39"/>
      <c r="R306" s="39"/>
      <c r="S306" s="65">
        <v>0.95</v>
      </c>
      <c r="T306" s="39"/>
      <c r="U306" s="39"/>
      <c r="V306" s="65">
        <v>0.95</v>
      </c>
      <c r="W306" s="39"/>
      <c r="X306" s="39"/>
      <c r="Y306" s="65">
        <v>0.95</v>
      </c>
    </row>
    <row r="307" spans="1:25" ht="99.75" customHeight="1" x14ac:dyDescent="0.25">
      <c r="A307" s="23">
        <f t="shared" si="26"/>
        <v>5</v>
      </c>
      <c r="B307" s="9" t="s">
        <v>20</v>
      </c>
      <c r="C307" s="9" t="s">
        <v>58</v>
      </c>
      <c r="D307" s="9" t="s">
        <v>59</v>
      </c>
      <c r="E307" s="2" t="s">
        <v>34</v>
      </c>
      <c r="F307" s="166"/>
      <c r="G307" s="146" t="s">
        <v>35</v>
      </c>
      <c r="H307" s="147">
        <v>0.95</v>
      </c>
      <c r="I307" s="5">
        <f t="shared" si="27"/>
        <v>0.95</v>
      </c>
      <c r="J307" s="61">
        <f t="shared" si="28"/>
        <v>1</v>
      </c>
      <c r="K307" s="143"/>
      <c r="L307" s="148"/>
      <c r="M307" s="143"/>
      <c r="N307" s="39"/>
      <c r="O307" s="39"/>
      <c r="P307" s="65">
        <v>0.95</v>
      </c>
      <c r="Q307" s="39"/>
      <c r="R307" s="39"/>
      <c r="S307" s="65">
        <v>0.95</v>
      </c>
      <c r="T307" s="39"/>
      <c r="U307" s="39"/>
      <c r="V307" s="65">
        <v>0.95</v>
      </c>
      <c r="W307" s="39"/>
      <c r="X307" s="39"/>
      <c r="Y307" s="65">
        <v>0.95</v>
      </c>
    </row>
    <row r="308" spans="1:25" ht="121.5" customHeight="1" x14ac:dyDescent="0.25">
      <c r="A308" s="23">
        <f t="shared" si="26"/>
        <v>6</v>
      </c>
      <c r="B308" s="9" t="s">
        <v>20</v>
      </c>
      <c r="C308" s="9" t="s">
        <v>58</v>
      </c>
      <c r="D308" s="9" t="s">
        <v>59</v>
      </c>
      <c r="E308" s="2" t="s">
        <v>36</v>
      </c>
      <c r="F308" s="3" t="s">
        <v>37</v>
      </c>
      <c r="G308" s="146" t="s">
        <v>38</v>
      </c>
      <c r="H308" s="147">
        <v>0.98</v>
      </c>
      <c r="I308" s="5">
        <f t="shared" si="27"/>
        <v>0.98</v>
      </c>
      <c r="J308" s="61">
        <f t="shared" si="28"/>
        <v>1</v>
      </c>
      <c r="K308" s="143"/>
      <c r="L308" s="148"/>
      <c r="M308" s="143"/>
      <c r="N308" s="39"/>
      <c r="O308" s="39"/>
      <c r="P308" s="65">
        <v>0.98</v>
      </c>
      <c r="Q308" s="39"/>
      <c r="R308" s="39"/>
      <c r="S308" s="65">
        <v>0.98</v>
      </c>
      <c r="T308" s="39"/>
      <c r="U308" s="39"/>
      <c r="V308" s="65">
        <v>0.98</v>
      </c>
      <c r="W308" s="39"/>
      <c r="X308" s="39"/>
      <c r="Y308" s="65">
        <v>0.98</v>
      </c>
    </row>
    <row r="309" spans="1:25" ht="121.5" customHeight="1" x14ac:dyDescent="0.25">
      <c r="A309" s="23">
        <f t="shared" si="26"/>
        <v>7</v>
      </c>
      <c r="B309" s="9" t="s">
        <v>20</v>
      </c>
      <c r="C309" s="9" t="s">
        <v>58</v>
      </c>
      <c r="D309" s="9" t="s">
        <v>59</v>
      </c>
      <c r="E309" s="141" t="s">
        <v>597</v>
      </c>
      <c r="F309" s="9" t="s">
        <v>354</v>
      </c>
      <c r="G309" s="142" t="s">
        <v>359</v>
      </c>
      <c r="H309" s="1">
        <v>1</v>
      </c>
      <c r="I309" s="1">
        <v>1</v>
      </c>
      <c r="J309" s="61">
        <v>1</v>
      </c>
      <c r="K309" s="9"/>
      <c r="L309" s="101">
        <v>0</v>
      </c>
      <c r="M309" s="143"/>
      <c r="N309" s="39"/>
      <c r="O309" s="39"/>
      <c r="P309" s="39"/>
      <c r="Q309" s="39"/>
      <c r="R309" s="39"/>
      <c r="S309" s="39"/>
      <c r="T309" s="39"/>
      <c r="U309" s="39"/>
      <c r="V309" s="36">
        <v>1</v>
      </c>
      <c r="W309" s="39"/>
      <c r="X309" s="39"/>
      <c r="Y309" s="39"/>
    </row>
    <row r="310" spans="1:25" ht="150" x14ac:dyDescent="0.25">
      <c r="A310" s="23">
        <f t="shared" si="26"/>
        <v>8</v>
      </c>
      <c r="B310" s="9" t="s">
        <v>20</v>
      </c>
      <c r="C310" s="9" t="s">
        <v>58</v>
      </c>
      <c r="D310" s="9" t="s">
        <v>59</v>
      </c>
      <c r="E310" s="141" t="s">
        <v>598</v>
      </c>
      <c r="F310" s="9" t="s">
        <v>354</v>
      </c>
      <c r="G310" s="142" t="s">
        <v>360</v>
      </c>
      <c r="H310" s="1">
        <v>12</v>
      </c>
      <c r="I310" s="1">
        <v>12</v>
      </c>
      <c r="J310" s="61">
        <v>1</v>
      </c>
      <c r="K310" s="9"/>
      <c r="L310" s="101">
        <v>0</v>
      </c>
      <c r="M310" s="143"/>
      <c r="N310" s="39"/>
      <c r="O310" s="39"/>
      <c r="P310" s="36">
        <v>3</v>
      </c>
      <c r="Q310" s="39"/>
      <c r="R310" s="39"/>
      <c r="S310" s="36">
        <v>3</v>
      </c>
      <c r="T310" s="39"/>
      <c r="U310" s="39"/>
      <c r="V310" s="36">
        <v>3</v>
      </c>
      <c r="W310" s="39"/>
      <c r="X310" s="39"/>
      <c r="Y310" s="36">
        <v>3</v>
      </c>
    </row>
    <row r="311" spans="1:25" ht="150" x14ac:dyDescent="0.25">
      <c r="A311" s="23">
        <f t="shared" si="26"/>
        <v>9</v>
      </c>
      <c r="B311" s="9" t="s">
        <v>20</v>
      </c>
      <c r="C311" s="9" t="s">
        <v>58</v>
      </c>
      <c r="D311" s="9" t="s">
        <v>59</v>
      </c>
      <c r="E311" s="9" t="s">
        <v>599</v>
      </c>
      <c r="F311" s="9" t="s">
        <v>354</v>
      </c>
      <c r="G311" s="142" t="s">
        <v>361</v>
      </c>
      <c r="H311" s="1">
        <v>1</v>
      </c>
      <c r="I311" s="1">
        <v>1</v>
      </c>
      <c r="J311" s="61">
        <v>1</v>
      </c>
      <c r="K311" s="9"/>
      <c r="L311" s="101">
        <v>0</v>
      </c>
      <c r="M311" s="143"/>
      <c r="N311" s="39"/>
      <c r="O311" s="39"/>
      <c r="P311" s="39"/>
      <c r="Q311" s="39"/>
      <c r="R311" s="39"/>
      <c r="S311" s="39"/>
      <c r="T311" s="39"/>
      <c r="U311" s="39"/>
      <c r="V311" s="36">
        <v>1</v>
      </c>
      <c r="W311" s="39"/>
      <c r="X311" s="39"/>
      <c r="Y311" s="39"/>
    </row>
    <row r="312" spans="1:25" ht="150" x14ac:dyDescent="0.25">
      <c r="A312" s="23">
        <f t="shared" si="26"/>
        <v>10</v>
      </c>
      <c r="B312" s="9" t="s">
        <v>20</v>
      </c>
      <c r="C312" s="9" t="s">
        <v>295</v>
      </c>
      <c r="D312" s="9" t="s">
        <v>296</v>
      </c>
      <c r="E312" s="9" t="s">
        <v>600</v>
      </c>
      <c r="F312" s="9" t="s">
        <v>277</v>
      </c>
      <c r="G312" s="3" t="s">
        <v>298</v>
      </c>
      <c r="H312" s="1">
        <v>1</v>
      </c>
      <c r="I312" s="61">
        <v>1</v>
      </c>
      <c r="J312" s="76">
        <v>1</v>
      </c>
      <c r="K312" s="1" t="s">
        <v>279</v>
      </c>
      <c r="L312" s="102">
        <v>0</v>
      </c>
      <c r="M312" s="9" t="s">
        <v>280</v>
      </c>
      <c r="N312" s="40"/>
      <c r="O312" s="40"/>
      <c r="P312" s="65">
        <v>0.25</v>
      </c>
      <c r="Q312" s="40"/>
      <c r="R312" s="40"/>
      <c r="S312" s="65">
        <v>0.5</v>
      </c>
      <c r="T312" s="40"/>
      <c r="U312" s="40"/>
      <c r="V312" s="65">
        <v>0.75</v>
      </c>
      <c r="W312" s="40"/>
      <c r="X312" s="40"/>
      <c r="Y312" s="65">
        <v>1</v>
      </c>
    </row>
    <row r="313" spans="1:25" ht="167.25" customHeight="1" x14ac:dyDescent="0.25">
      <c r="A313" s="23">
        <f t="shared" si="26"/>
        <v>11</v>
      </c>
      <c r="B313" s="9" t="s">
        <v>39</v>
      </c>
      <c r="C313" s="9" t="s">
        <v>40</v>
      </c>
      <c r="D313" s="9" t="s">
        <v>41</v>
      </c>
      <c r="E313" s="3" t="s">
        <v>47</v>
      </c>
      <c r="F313" s="3" t="s">
        <v>48</v>
      </c>
      <c r="G313" s="1" t="s">
        <v>49</v>
      </c>
      <c r="H313" s="1">
        <v>2</v>
      </c>
      <c r="I313" s="1">
        <v>2</v>
      </c>
      <c r="J313" s="76">
        <v>1</v>
      </c>
      <c r="K313" s="4" t="s">
        <v>50</v>
      </c>
      <c r="L313" s="144">
        <v>0</v>
      </c>
      <c r="M313" s="9" t="s">
        <v>25</v>
      </c>
      <c r="N313" s="39"/>
      <c r="O313" s="39"/>
      <c r="P313" s="39"/>
      <c r="Q313" s="39"/>
      <c r="R313" s="39"/>
      <c r="S313" s="39"/>
      <c r="T313" s="36">
        <v>1</v>
      </c>
      <c r="U313" s="39"/>
      <c r="V313" s="39"/>
      <c r="W313" s="36">
        <v>1</v>
      </c>
      <c r="X313" s="39"/>
      <c r="Y313" s="39"/>
    </row>
    <row r="314" spans="1:25" ht="150" x14ac:dyDescent="0.3">
      <c r="A314" s="23">
        <f t="shared" si="26"/>
        <v>12</v>
      </c>
      <c r="B314" s="9" t="s">
        <v>39</v>
      </c>
      <c r="C314" s="9" t="s">
        <v>40</v>
      </c>
      <c r="D314" s="9" t="s">
        <v>51</v>
      </c>
      <c r="E314" s="9" t="s">
        <v>52</v>
      </c>
      <c r="F314" s="55" t="s">
        <v>53</v>
      </c>
      <c r="G314" s="9" t="s">
        <v>54</v>
      </c>
      <c r="H314" s="76">
        <v>0.2</v>
      </c>
      <c r="I314" s="76">
        <v>0.2</v>
      </c>
      <c r="J314" s="76">
        <v>1</v>
      </c>
      <c r="K314" s="9" t="s">
        <v>55</v>
      </c>
      <c r="L314" s="101">
        <v>0</v>
      </c>
      <c r="M314" s="9" t="s">
        <v>56</v>
      </c>
      <c r="N314" s="67"/>
      <c r="O314" s="67"/>
      <c r="P314" s="67"/>
      <c r="Q314" s="67"/>
      <c r="R314" s="67"/>
      <c r="S314" s="65">
        <v>0.05</v>
      </c>
      <c r="T314" s="67"/>
      <c r="U314" s="67"/>
      <c r="V314" s="65">
        <v>0.05</v>
      </c>
      <c r="W314" s="67"/>
      <c r="X314" s="67"/>
      <c r="Y314" s="65">
        <v>0.1</v>
      </c>
    </row>
    <row r="315" spans="1:25" ht="20.25" x14ac:dyDescent="0.25">
      <c r="A315" s="171" t="s">
        <v>362</v>
      </c>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row>
    <row r="316" spans="1:25" x14ac:dyDescent="0.25">
      <c r="A316" s="172" t="s">
        <v>2</v>
      </c>
      <c r="B316" s="172" t="s">
        <v>3</v>
      </c>
      <c r="C316" s="172" t="s">
        <v>4</v>
      </c>
      <c r="D316" s="172" t="s">
        <v>5</v>
      </c>
      <c r="E316" s="172" t="s">
        <v>6</v>
      </c>
      <c r="F316" s="173" t="s">
        <v>7</v>
      </c>
      <c r="G316" s="173" t="s">
        <v>8</v>
      </c>
      <c r="H316" s="172" t="s">
        <v>9</v>
      </c>
      <c r="I316" s="172" t="s">
        <v>10</v>
      </c>
      <c r="J316" s="173" t="s">
        <v>11</v>
      </c>
      <c r="K316" s="173" t="s">
        <v>12</v>
      </c>
      <c r="L316" s="172" t="s">
        <v>13</v>
      </c>
      <c r="M316" s="173" t="s">
        <v>14</v>
      </c>
      <c r="N316" s="172" t="s">
        <v>15</v>
      </c>
      <c r="O316" s="172"/>
      <c r="P316" s="172"/>
      <c r="Q316" s="172" t="s">
        <v>16</v>
      </c>
      <c r="R316" s="172"/>
      <c r="S316" s="172"/>
      <c r="T316" s="172" t="s">
        <v>17</v>
      </c>
      <c r="U316" s="172"/>
      <c r="V316" s="172"/>
      <c r="W316" s="172" t="s">
        <v>18</v>
      </c>
      <c r="X316" s="172"/>
      <c r="Y316" s="172"/>
    </row>
    <row r="317" spans="1:25" x14ac:dyDescent="0.25">
      <c r="A317" s="172"/>
      <c r="B317" s="172"/>
      <c r="C317" s="172"/>
      <c r="D317" s="172"/>
      <c r="E317" s="172"/>
      <c r="F317" s="173"/>
      <c r="G317" s="173"/>
      <c r="H317" s="172"/>
      <c r="I317" s="172"/>
      <c r="J317" s="173"/>
      <c r="K317" s="173"/>
      <c r="L317" s="172"/>
      <c r="M317" s="173"/>
      <c r="N317" s="172"/>
      <c r="O317" s="172"/>
      <c r="P317" s="172"/>
      <c r="Q317" s="172"/>
      <c r="R317" s="172"/>
      <c r="S317" s="172"/>
      <c r="T317" s="172"/>
      <c r="U317" s="172"/>
      <c r="V317" s="172"/>
      <c r="W317" s="172"/>
      <c r="X317" s="172"/>
      <c r="Y317" s="172"/>
    </row>
    <row r="318" spans="1:25" ht="18.75" x14ac:dyDescent="0.25">
      <c r="A318" s="172"/>
      <c r="B318" s="172"/>
      <c r="C318" s="172"/>
      <c r="D318" s="172"/>
      <c r="E318" s="172"/>
      <c r="F318" s="173"/>
      <c r="G318" s="173"/>
      <c r="H318" s="172"/>
      <c r="I318" s="172" t="s">
        <v>19</v>
      </c>
      <c r="J318" s="173"/>
      <c r="K318" s="173"/>
      <c r="L318" s="172"/>
      <c r="M318" s="173"/>
      <c r="N318" s="35">
        <v>1</v>
      </c>
      <c r="O318" s="35">
        <v>2</v>
      </c>
      <c r="P318" s="35">
        <v>3</v>
      </c>
      <c r="Q318" s="35">
        <v>1</v>
      </c>
      <c r="R318" s="35">
        <v>2</v>
      </c>
      <c r="S318" s="35">
        <v>3</v>
      </c>
      <c r="T318" s="35">
        <v>1</v>
      </c>
      <c r="U318" s="35">
        <v>2</v>
      </c>
      <c r="V318" s="35">
        <v>3</v>
      </c>
      <c r="W318" s="35">
        <v>1</v>
      </c>
      <c r="X318" s="35">
        <v>2</v>
      </c>
      <c r="Y318" s="35">
        <v>3</v>
      </c>
    </row>
    <row r="319" spans="1:25" ht="150" x14ac:dyDescent="0.25">
      <c r="A319" s="23">
        <v>1</v>
      </c>
      <c r="B319" s="9" t="s">
        <v>299</v>
      </c>
      <c r="C319" s="9" t="s">
        <v>295</v>
      </c>
      <c r="D319" s="9" t="s">
        <v>296</v>
      </c>
      <c r="E319" s="9" t="s">
        <v>363</v>
      </c>
      <c r="F319" s="9" t="s">
        <v>364</v>
      </c>
      <c r="G319" s="3" t="s">
        <v>365</v>
      </c>
      <c r="H319" s="1">
        <v>8</v>
      </c>
      <c r="I319" s="16">
        <f>8*P319+8*S319/2+8*V319/3+8*Y319/4</f>
        <v>8</v>
      </c>
      <c r="J319" s="5">
        <f>(P319/0.25+S319/0.5+V319/0.75+Y319/1)/4</f>
        <v>1</v>
      </c>
      <c r="K319" s="3" t="s">
        <v>366</v>
      </c>
      <c r="L319" s="10">
        <v>0</v>
      </c>
      <c r="M319" s="9" t="s">
        <v>367</v>
      </c>
      <c r="N319" s="32"/>
      <c r="O319" s="32"/>
      <c r="P319" s="25">
        <v>0.25</v>
      </c>
      <c r="Q319" s="32"/>
      <c r="R319" s="32"/>
      <c r="S319" s="25">
        <v>0.5</v>
      </c>
      <c r="T319" s="32"/>
      <c r="U319" s="32"/>
      <c r="V319" s="25">
        <v>0.75</v>
      </c>
      <c r="W319" s="32"/>
      <c r="X319" s="32"/>
      <c r="Y319" s="25">
        <v>1</v>
      </c>
    </row>
    <row r="320" spans="1:25" ht="150" x14ac:dyDescent="0.25">
      <c r="A320" s="23">
        <f t="shared" ref="A320:A325" si="29">+A319+1</f>
        <v>2</v>
      </c>
      <c r="B320" s="9" t="s">
        <v>299</v>
      </c>
      <c r="C320" s="9" t="s">
        <v>295</v>
      </c>
      <c r="D320" s="9" t="s">
        <v>296</v>
      </c>
      <c r="E320" s="9" t="s">
        <v>368</v>
      </c>
      <c r="F320" s="9" t="s">
        <v>369</v>
      </c>
      <c r="G320" s="3" t="s">
        <v>370</v>
      </c>
      <c r="H320" s="1">
        <v>4</v>
      </c>
      <c r="I320" s="1">
        <f>+T320</f>
        <v>4</v>
      </c>
      <c r="J320" s="5">
        <f>+I320/H320</f>
        <v>1</v>
      </c>
      <c r="K320" s="3" t="s">
        <v>371</v>
      </c>
      <c r="L320" s="10">
        <v>0</v>
      </c>
      <c r="M320" s="9" t="s">
        <v>367</v>
      </c>
      <c r="N320" s="23"/>
      <c r="O320" s="23"/>
      <c r="P320" s="26"/>
      <c r="Q320" s="23"/>
      <c r="R320" s="23"/>
      <c r="S320" s="26"/>
      <c r="T320" s="21">
        <v>4</v>
      </c>
      <c r="U320" s="23"/>
      <c r="V320" s="26"/>
      <c r="W320" s="23"/>
      <c r="X320" s="23"/>
      <c r="Y320" s="26"/>
    </row>
    <row r="321" spans="1:25" ht="150" x14ac:dyDescent="0.25">
      <c r="A321" s="23">
        <f t="shared" si="29"/>
        <v>3</v>
      </c>
      <c r="B321" s="9" t="s">
        <v>299</v>
      </c>
      <c r="C321" s="9" t="s">
        <v>295</v>
      </c>
      <c r="D321" s="9" t="s">
        <v>296</v>
      </c>
      <c r="E321" s="9" t="s">
        <v>372</v>
      </c>
      <c r="F321" s="9" t="s">
        <v>373</v>
      </c>
      <c r="G321" s="9" t="s">
        <v>374</v>
      </c>
      <c r="H321" s="1">
        <v>1</v>
      </c>
      <c r="I321" s="1">
        <f>+Y321</f>
        <v>1</v>
      </c>
      <c r="J321" s="5">
        <f>+I321/H321</f>
        <v>1</v>
      </c>
      <c r="K321" s="9" t="s">
        <v>375</v>
      </c>
      <c r="L321" s="10">
        <v>0</v>
      </c>
      <c r="M321" s="9" t="s">
        <v>376</v>
      </c>
      <c r="N321" s="23"/>
      <c r="O321" s="23"/>
      <c r="P321" s="23"/>
      <c r="Q321" s="23"/>
      <c r="R321" s="23"/>
      <c r="S321" s="23"/>
      <c r="T321" s="23"/>
      <c r="U321" s="23"/>
      <c r="V321" s="23"/>
      <c r="W321" s="23"/>
      <c r="X321" s="23"/>
      <c r="Y321" s="21">
        <v>1</v>
      </c>
    </row>
    <row r="322" spans="1:25" ht="150" x14ac:dyDescent="0.25">
      <c r="A322" s="23">
        <f t="shared" si="29"/>
        <v>4</v>
      </c>
      <c r="B322" s="9" t="s">
        <v>299</v>
      </c>
      <c r="C322" s="9" t="s">
        <v>295</v>
      </c>
      <c r="D322" s="9" t="s">
        <v>296</v>
      </c>
      <c r="E322" s="9" t="s">
        <v>377</v>
      </c>
      <c r="F322" s="9" t="s">
        <v>378</v>
      </c>
      <c r="G322" s="9" t="s">
        <v>379</v>
      </c>
      <c r="H322" s="1">
        <v>4</v>
      </c>
      <c r="I322" s="1">
        <f>+Y322</f>
        <v>4</v>
      </c>
      <c r="J322" s="5">
        <f>+I322/H322</f>
        <v>1</v>
      </c>
      <c r="K322" s="9" t="s">
        <v>380</v>
      </c>
      <c r="L322" s="10">
        <v>0</v>
      </c>
      <c r="M322" s="9" t="s">
        <v>381</v>
      </c>
      <c r="N322" s="23"/>
      <c r="O322" s="23"/>
      <c r="P322" s="23"/>
      <c r="Q322" s="23"/>
      <c r="R322" s="23"/>
      <c r="S322" s="23"/>
      <c r="T322" s="23"/>
      <c r="U322" s="23"/>
      <c r="V322" s="23"/>
      <c r="W322" s="23"/>
      <c r="X322" s="23"/>
      <c r="Y322" s="21">
        <v>4</v>
      </c>
    </row>
    <row r="323" spans="1:25" ht="330" x14ac:dyDescent="0.25">
      <c r="A323" s="23">
        <f t="shared" si="29"/>
        <v>5</v>
      </c>
      <c r="B323" s="9" t="s">
        <v>299</v>
      </c>
      <c r="C323" s="9" t="s">
        <v>295</v>
      </c>
      <c r="D323" s="9" t="s">
        <v>296</v>
      </c>
      <c r="E323" s="1" t="s">
        <v>382</v>
      </c>
      <c r="F323" s="9" t="s">
        <v>383</v>
      </c>
      <c r="G323" s="9" t="s">
        <v>384</v>
      </c>
      <c r="H323" s="1">
        <v>1</v>
      </c>
      <c r="I323" s="1">
        <f>+Y323</f>
        <v>1</v>
      </c>
      <c r="J323" s="5">
        <f>+I323/H323</f>
        <v>1</v>
      </c>
      <c r="K323" s="104" t="s">
        <v>385</v>
      </c>
      <c r="L323" s="10">
        <v>0</v>
      </c>
      <c r="M323" s="9" t="s">
        <v>386</v>
      </c>
      <c r="N323" s="23"/>
      <c r="O323" s="23"/>
      <c r="P323" s="23"/>
      <c r="Q323" s="23"/>
      <c r="R323" s="23"/>
      <c r="S323" s="23"/>
      <c r="T323" s="23"/>
      <c r="U323" s="23"/>
      <c r="V323" s="23"/>
      <c r="W323" s="23"/>
      <c r="X323" s="23"/>
      <c r="Y323" s="21">
        <v>1</v>
      </c>
    </row>
    <row r="324" spans="1:25" ht="150" x14ac:dyDescent="0.3">
      <c r="A324" s="23">
        <f t="shared" si="29"/>
        <v>6</v>
      </c>
      <c r="B324" s="9" t="s">
        <v>39</v>
      </c>
      <c r="C324" s="9" t="s">
        <v>40</v>
      </c>
      <c r="D324" s="9" t="s">
        <v>51</v>
      </c>
      <c r="E324" s="9" t="s">
        <v>52</v>
      </c>
      <c r="F324" s="55" t="s">
        <v>53</v>
      </c>
      <c r="G324" s="9" t="s">
        <v>54</v>
      </c>
      <c r="H324" s="70">
        <v>0.2</v>
      </c>
      <c r="I324" s="70">
        <f>+S324+V324+Y324</f>
        <v>0.2</v>
      </c>
      <c r="J324" s="70">
        <f>+I324/H324</f>
        <v>1</v>
      </c>
      <c r="K324" s="9" t="s">
        <v>55</v>
      </c>
      <c r="L324" s="10">
        <v>0</v>
      </c>
      <c r="M324" s="9" t="s">
        <v>56</v>
      </c>
      <c r="N324" s="37"/>
      <c r="O324" s="32"/>
      <c r="P324" s="32"/>
      <c r="Q324" s="23"/>
      <c r="R324" s="23"/>
      <c r="S324" s="25">
        <v>0.05</v>
      </c>
      <c r="T324" s="23"/>
      <c r="U324" s="23"/>
      <c r="V324" s="25">
        <v>0.05</v>
      </c>
      <c r="W324" s="23"/>
      <c r="X324" s="23"/>
      <c r="Y324" s="25">
        <v>0.1</v>
      </c>
    </row>
    <row r="325" spans="1:25" ht="225" x14ac:dyDescent="0.25">
      <c r="A325" s="23">
        <f t="shared" si="29"/>
        <v>7</v>
      </c>
      <c r="B325" s="9" t="s">
        <v>39</v>
      </c>
      <c r="C325" s="9" t="s">
        <v>40</v>
      </c>
      <c r="D325" s="9" t="s">
        <v>41</v>
      </c>
      <c r="E325" s="13" t="s">
        <v>47</v>
      </c>
      <c r="F325" s="13" t="s">
        <v>48</v>
      </c>
      <c r="G325" s="11" t="s">
        <v>49</v>
      </c>
      <c r="H325" s="11">
        <v>1</v>
      </c>
      <c r="I325" s="11">
        <f>+T325</f>
        <v>1</v>
      </c>
      <c r="J325" s="56">
        <f>I325/H325</f>
        <v>1</v>
      </c>
      <c r="K325" s="17" t="s">
        <v>50</v>
      </c>
      <c r="L325" s="10">
        <v>0</v>
      </c>
      <c r="M325" s="9" t="s">
        <v>25</v>
      </c>
      <c r="N325" s="24"/>
      <c r="O325" s="23"/>
      <c r="P325" s="24"/>
      <c r="Q325" s="23"/>
      <c r="R325" s="23"/>
      <c r="S325" s="24"/>
      <c r="T325" s="21">
        <v>1</v>
      </c>
      <c r="U325" s="23"/>
      <c r="V325" s="24"/>
      <c r="W325" s="23"/>
      <c r="X325" s="23"/>
      <c r="Y325" s="24"/>
    </row>
    <row r="326" spans="1:25" ht="20.25" x14ac:dyDescent="0.25">
      <c r="A326" s="171" t="s">
        <v>404</v>
      </c>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row>
    <row r="327" spans="1:25" ht="15.75" customHeight="1" x14ac:dyDescent="0.25">
      <c r="A327" s="172" t="s">
        <v>2</v>
      </c>
      <c r="B327" s="172" t="s">
        <v>3</v>
      </c>
      <c r="C327" s="172" t="s">
        <v>4</v>
      </c>
      <c r="D327" s="172" t="s">
        <v>5</v>
      </c>
      <c r="E327" s="172" t="s">
        <v>6</v>
      </c>
      <c r="F327" s="173" t="s">
        <v>7</v>
      </c>
      <c r="G327" s="173" t="s">
        <v>8</v>
      </c>
      <c r="H327" s="172" t="s">
        <v>9</v>
      </c>
      <c r="I327" s="172" t="s">
        <v>10</v>
      </c>
      <c r="J327" s="173" t="s">
        <v>11</v>
      </c>
      <c r="K327" s="173" t="s">
        <v>12</v>
      </c>
      <c r="L327" s="172" t="s">
        <v>13</v>
      </c>
      <c r="M327" s="173" t="s">
        <v>14</v>
      </c>
      <c r="N327" s="172" t="s">
        <v>15</v>
      </c>
      <c r="O327" s="172"/>
      <c r="P327" s="172"/>
      <c r="Q327" s="172" t="s">
        <v>16</v>
      </c>
      <c r="R327" s="172"/>
      <c r="S327" s="172"/>
      <c r="T327" s="172" t="s">
        <v>17</v>
      </c>
      <c r="U327" s="172"/>
      <c r="V327" s="172"/>
      <c r="W327" s="172" t="s">
        <v>18</v>
      </c>
      <c r="X327" s="172"/>
      <c r="Y327" s="172"/>
    </row>
    <row r="328" spans="1:25" ht="16.5" customHeight="1" x14ac:dyDescent="0.25">
      <c r="A328" s="172"/>
      <c r="B328" s="172"/>
      <c r="C328" s="172"/>
      <c r="D328" s="172"/>
      <c r="E328" s="172"/>
      <c r="F328" s="173"/>
      <c r="G328" s="173"/>
      <c r="H328" s="172"/>
      <c r="I328" s="172"/>
      <c r="J328" s="173"/>
      <c r="K328" s="173"/>
      <c r="L328" s="172"/>
      <c r="M328" s="173"/>
      <c r="N328" s="172"/>
      <c r="O328" s="172"/>
      <c r="P328" s="172"/>
      <c r="Q328" s="172"/>
      <c r="R328" s="172"/>
      <c r="S328" s="172"/>
      <c r="T328" s="172"/>
      <c r="U328" s="172"/>
      <c r="V328" s="172"/>
      <c r="W328" s="172"/>
      <c r="X328" s="172"/>
      <c r="Y328" s="172"/>
    </row>
    <row r="329" spans="1:25" ht="18.75" x14ac:dyDescent="0.25">
      <c r="A329" s="172"/>
      <c r="B329" s="172"/>
      <c r="C329" s="172"/>
      <c r="D329" s="172"/>
      <c r="E329" s="172"/>
      <c r="F329" s="173"/>
      <c r="G329" s="173"/>
      <c r="H329" s="172"/>
      <c r="I329" s="172"/>
      <c r="J329" s="173"/>
      <c r="K329" s="173"/>
      <c r="L329" s="172"/>
      <c r="M329" s="173"/>
      <c r="N329" s="35">
        <v>1</v>
      </c>
      <c r="O329" s="35">
        <v>2</v>
      </c>
      <c r="P329" s="35">
        <v>3</v>
      </c>
      <c r="Q329" s="35">
        <v>1</v>
      </c>
      <c r="R329" s="35">
        <v>2</v>
      </c>
      <c r="S329" s="35">
        <v>3</v>
      </c>
      <c r="T329" s="35">
        <v>1</v>
      </c>
      <c r="U329" s="35">
        <v>2</v>
      </c>
      <c r="V329" s="35">
        <v>3</v>
      </c>
      <c r="W329" s="35">
        <v>1</v>
      </c>
      <c r="X329" s="35">
        <v>2</v>
      </c>
      <c r="Y329" s="35">
        <v>3</v>
      </c>
    </row>
    <row r="330" spans="1:25" ht="262.5" x14ac:dyDescent="0.25">
      <c r="A330" s="105">
        <v>1</v>
      </c>
      <c r="B330" s="106" t="s">
        <v>20</v>
      </c>
      <c r="C330" s="106" t="s">
        <v>58</v>
      </c>
      <c r="D330" s="107" t="s">
        <v>59</v>
      </c>
      <c r="E330" s="107" t="s">
        <v>387</v>
      </c>
      <c r="F330" s="107" t="s">
        <v>388</v>
      </c>
      <c r="G330" s="107" t="s">
        <v>499</v>
      </c>
      <c r="H330" s="108">
        <v>17</v>
      </c>
      <c r="I330" s="108">
        <f>P330+S330+V330+Y330</f>
        <v>17</v>
      </c>
      <c r="J330" s="109">
        <f>I330/H330</f>
        <v>1</v>
      </c>
      <c r="K330" s="110" t="s">
        <v>389</v>
      </c>
      <c r="L330" s="111">
        <v>0</v>
      </c>
      <c r="M330" s="107" t="s">
        <v>390</v>
      </c>
      <c r="N330" s="112"/>
      <c r="O330" s="112"/>
      <c r="P330" s="113">
        <v>1</v>
      </c>
      <c r="Q330" s="105"/>
      <c r="R330" s="105"/>
      <c r="S330" s="113">
        <v>4</v>
      </c>
      <c r="T330" s="105"/>
      <c r="U330" s="105"/>
      <c r="V330" s="113">
        <v>10</v>
      </c>
      <c r="W330" s="105"/>
      <c r="X330" s="105"/>
      <c r="Y330" s="113">
        <v>2</v>
      </c>
    </row>
    <row r="331" spans="1:25" ht="113.25" customHeight="1" x14ac:dyDescent="0.25">
      <c r="A331" s="194">
        <f>1+A330</f>
        <v>2</v>
      </c>
      <c r="B331" s="195" t="s">
        <v>20</v>
      </c>
      <c r="C331" s="195" t="s">
        <v>58</v>
      </c>
      <c r="D331" s="192" t="s">
        <v>59</v>
      </c>
      <c r="E331" s="193" t="s">
        <v>391</v>
      </c>
      <c r="F331" s="193" t="s">
        <v>392</v>
      </c>
      <c r="G331" s="107" t="s">
        <v>393</v>
      </c>
      <c r="H331" s="108">
        <v>1</v>
      </c>
      <c r="I331" s="108">
        <f>V331</f>
        <v>1</v>
      </c>
      <c r="J331" s="109">
        <f>I331/H331</f>
        <v>1</v>
      </c>
      <c r="K331" s="110" t="s">
        <v>394</v>
      </c>
      <c r="L331" s="111">
        <v>0</v>
      </c>
      <c r="M331" s="107" t="s">
        <v>124</v>
      </c>
      <c r="N331" s="112"/>
      <c r="O331" s="112"/>
      <c r="P331" s="105"/>
      <c r="Q331" s="105"/>
      <c r="R331" s="105"/>
      <c r="S331" s="105"/>
      <c r="T331" s="105"/>
      <c r="U331" s="105"/>
      <c r="V331" s="113">
        <v>1</v>
      </c>
      <c r="W331" s="105"/>
      <c r="X331" s="105"/>
      <c r="Y331" s="105"/>
    </row>
    <row r="332" spans="1:25" ht="37.5" x14ac:dyDescent="0.25">
      <c r="A332" s="194"/>
      <c r="B332" s="195"/>
      <c r="C332" s="195"/>
      <c r="D332" s="192"/>
      <c r="E332" s="193"/>
      <c r="F332" s="193"/>
      <c r="G332" s="107" t="s">
        <v>395</v>
      </c>
      <c r="H332" s="115">
        <v>1</v>
      </c>
      <c r="I332" s="108">
        <v>1</v>
      </c>
      <c r="J332" s="109">
        <v>1</v>
      </c>
      <c r="K332" s="110" t="s">
        <v>394</v>
      </c>
      <c r="L332" s="111">
        <v>0</v>
      </c>
      <c r="M332" s="107" t="s">
        <v>124</v>
      </c>
      <c r="N332" s="112"/>
      <c r="O332" s="112"/>
      <c r="P332" s="105"/>
      <c r="Q332" s="105"/>
      <c r="R332" s="105"/>
      <c r="S332" s="105"/>
      <c r="T332" s="105"/>
      <c r="U332" s="105"/>
      <c r="V332" s="105"/>
      <c r="W332" s="105"/>
      <c r="X332" s="105"/>
      <c r="Y332" s="113">
        <v>1</v>
      </c>
    </row>
    <row r="333" spans="1:25" ht="150" x14ac:dyDescent="0.25">
      <c r="A333" s="105">
        <f>A331+1</f>
        <v>3</v>
      </c>
      <c r="B333" s="106" t="s">
        <v>20</v>
      </c>
      <c r="C333" s="106" t="s">
        <v>58</v>
      </c>
      <c r="D333" s="107" t="s">
        <v>59</v>
      </c>
      <c r="E333" s="107" t="s">
        <v>396</v>
      </c>
      <c r="F333" s="114" t="s">
        <v>397</v>
      </c>
      <c r="G333" s="107" t="s">
        <v>398</v>
      </c>
      <c r="H333" s="108">
        <v>2</v>
      </c>
      <c r="I333" s="108">
        <v>2</v>
      </c>
      <c r="J333" s="109">
        <v>1</v>
      </c>
      <c r="K333" s="110" t="s">
        <v>399</v>
      </c>
      <c r="L333" s="111">
        <v>0</v>
      </c>
      <c r="M333" s="107" t="s">
        <v>124</v>
      </c>
      <c r="N333" s="112"/>
      <c r="O333" s="112"/>
      <c r="P333" s="105"/>
      <c r="Q333" s="105"/>
      <c r="R333" s="105"/>
      <c r="S333" s="113">
        <v>1</v>
      </c>
      <c r="T333" s="105"/>
      <c r="U333" s="105"/>
      <c r="V333" s="105"/>
      <c r="W333" s="105"/>
      <c r="X333" s="105"/>
      <c r="Y333" s="113">
        <v>1</v>
      </c>
    </row>
    <row r="334" spans="1:25" ht="150" x14ac:dyDescent="0.25">
      <c r="A334" s="105">
        <f>1+A333</f>
        <v>4</v>
      </c>
      <c r="B334" s="106" t="s">
        <v>20</v>
      </c>
      <c r="C334" s="106" t="s">
        <v>58</v>
      </c>
      <c r="D334" s="107" t="s">
        <v>59</v>
      </c>
      <c r="E334" s="114" t="s">
        <v>400</v>
      </c>
      <c r="F334" s="114" t="s">
        <v>401</v>
      </c>
      <c r="G334" s="107" t="s">
        <v>402</v>
      </c>
      <c r="H334" s="108">
        <v>2</v>
      </c>
      <c r="I334" s="108">
        <v>2</v>
      </c>
      <c r="J334" s="109">
        <v>1</v>
      </c>
      <c r="K334" s="110" t="s">
        <v>403</v>
      </c>
      <c r="L334" s="111">
        <v>0</v>
      </c>
      <c r="M334" s="107" t="s">
        <v>124</v>
      </c>
      <c r="N334" s="112"/>
      <c r="O334" s="112"/>
      <c r="P334" s="105"/>
      <c r="Q334" s="105"/>
      <c r="R334" s="105"/>
      <c r="S334" s="113">
        <v>1</v>
      </c>
      <c r="T334" s="105"/>
      <c r="U334" s="105"/>
      <c r="V334" s="105"/>
      <c r="W334" s="105"/>
      <c r="X334" s="105"/>
      <c r="Y334" s="113">
        <v>1</v>
      </c>
    </row>
    <row r="335" spans="1:25" ht="150" x14ac:dyDescent="0.3">
      <c r="A335" s="105">
        <f>1+A334</f>
        <v>5</v>
      </c>
      <c r="B335" s="9" t="s">
        <v>39</v>
      </c>
      <c r="C335" s="9" t="s">
        <v>40</v>
      </c>
      <c r="D335" s="9" t="s">
        <v>51</v>
      </c>
      <c r="E335" s="9" t="s">
        <v>52</v>
      </c>
      <c r="F335" s="55" t="s">
        <v>53</v>
      </c>
      <c r="G335" s="9" t="s">
        <v>54</v>
      </c>
      <c r="H335" s="70">
        <v>0.2</v>
      </c>
      <c r="I335" s="70">
        <f>+S335+V335+Y335</f>
        <v>0.2</v>
      </c>
      <c r="J335" s="70">
        <f>+I335/H335</f>
        <v>1</v>
      </c>
      <c r="K335" s="9" t="s">
        <v>55</v>
      </c>
      <c r="L335" s="71">
        <v>0</v>
      </c>
      <c r="M335" s="9" t="s">
        <v>56</v>
      </c>
      <c r="N335" s="37"/>
      <c r="O335" s="32"/>
      <c r="P335" s="32"/>
      <c r="Q335" s="23"/>
      <c r="R335" s="23"/>
      <c r="S335" s="25">
        <v>0.05</v>
      </c>
      <c r="T335" s="23"/>
      <c r="U335" s="23"/>
      <c r="V335" s="25">
        <v>0.05</v>
      </c>
      <c r="W335" s="23"/>
      <c r="X335" s="23"/>
      <c r="Y335" s="25">
        <v>0.1</v>
      </c>
    </row>
    <row r="336" spans="1:25" ht="225" x14ac:dyDescent="0.3">
      <c r="A336" s="39">
        <f t="shared" ref="A336" si="30">1+A335</f>
        <v>6</v>
      </c>
      <c r="B336" s="18" t="s">
        <v>39</v>
      </c>
      <c r="C336" s="18" t="s">
        <v>40</v>
      </c>
      <c r="D336" s="18" t="s">
        <v>41</v>
      </c>
      <c r="E336" s="9" t="s">
        <v>47</v>
      </c>
      <c r="F336" s="55" t="s">
        <v>48</v>
      </c>
      <c r="G336" s="9" t="s">
        <v>49</v>
      </c>
      <c r="H336" s="116">
        <v>1</v>
      </c>
      <c r="I336" s="116">
        <f>+T336</f>
        <v>1</v>
      </c>
      <c r="J336" s="76">
        <f t="shared" ref="J336" si="31">+I336/H336</f>
        <v>1</v>
      </c>
      <c r="K336" s="18" t="s">
        <v>50</v>
      </c>
      <c r="L336" s="71">
        <v>0</v>
      </c>
      <c r="M336" s="18" t="s">
        <v>25</v>
      </c>
      <c r="N336" s="39"/>
      <c r="O336" s="39"/>
      <c r="P336" s="39"/>
      <c r="Q336" s="39"/>
      <c r="R336" s="39"/>
      <c r="S336" s="39"/>
      <c r="T336" s="113">
        <v>1</v>
      </c>
      <c r="U336" s="39"/>
      <c r="V336" s="39"/>
      <c r="W336" s="39"/>
      <c r="X336" s="39"/>
      <c r="Y336" s="39"/>
    </row>
    <row r="337" spans="1:25" ht="15.75" customHeight="1" x14ac:dyDescent="0.25">
      <c r="A337" s="171" t="s">
        <v>405</v>
      </c>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row>
    <row r="338" spans="1:25" ht="16.5" customHeight="1" x14ac:dyDescent="0.25">
      <c r="A338" s="172" t="s">
        <v>2</v>
      </c>
      <c r="B338" s="172" t="s">
        <v>3</v>
      </c>
      <c r="C338" s="172" t="s">
        <v>4</v>
      </c>
      <c r="D338" s="172" t="s">
        <v>5</v>
      </c>
      <c r="E338" s="172" t="s">
        <v>6</v>
      </c>
      <c r="F338" s="173" t="s">
        <v>7</v>
      </c>
      <c r="G338" s="173" t="s">
        <v>8</v>
      </c>
      <c r="H338" s="172" t="s">
        <v>9</v>
      </c>
      <c r="I338" s="172" t="s">
        <v>10</v>
      </c>
      <c r="J338" s="173" t="s">
        <v>11</v>
      </c>
      <c r="K338" s="173" t="s">
        <v>12</v>
      </c>
      <c r="L338" s="172" t="s">
        <v>13</v>
      </c>
      <c r="M338" s="173" t="s">
        <v>14</v>
      </c>
      <c r="N338" s="172" t="s">
        <v>15</v>
      </c>
      <c r="O338" s="172"/>
      <c r="P338" s="172"/>
      <c r="Q338" s="172" t="s">
        <v>16</v>
      </c>
      <c r="R338" s="172"/>
      <c r="S338" s="172"/>
      <c r="T338" s="172" t="s">
        <v>17</v>
      </c>
      <c r="U338" s="172"/>
      <c r="V338" s="172"/>
      <c r="W338" s="172" t="s">
        <v>18</v>
      </c>
      <c r="X338" s="172"/>
      <c r="Y338" s="172"/>
    </row>
    <row r="339" spans="1:25" ht="19.5" customHeight="1" x14ac:dyDescent="0.25">
      <c r="A339" s="172"/>
      <c r="B339" s="172"/>
      <c r="C339" s="172"/>
      <c r="D339" s="172"/>
      <c r="E339" s="172"/>
      <c r="F339" s="173"/>
      <c r="G339" s="173"/>
      <c r="H339" s="172"/>
      <c r="I339" s="172"/>
      <c r="J339" s="173"/>
      <c r="K339" s="173"/>
      <c r="L339" s="172"/>
      <c r="M339" s="173"/>
      <c r="N339" s="172"/>
      <c r="O339" s="172"/>
      <c r="P339" s="172"/>
      <c r="Q339" s="172"/>
      <c r="R339" s="172"/>
      <c r="S339" s="172"/>
      <c r="T339" s="172"/>
      <c r="U339" s="172"/>
      <c r="V339" s="172"/>
      <c r="W339" s="172"/>
      <c r="X339" s="172"/>
      <c r="Y339" s="172"/>
    </row>
    <row r="340" spans="1:25" ht="18.75" x14ac:dyDescent="0.25">
      <c r="A340" s="172"/>
      <c r="B340" s="172"/>
      <c r="C340" s="172"/>
      <c r="D340" s="172"/>
      <c r="E340" s="172"/>
      <c r="F340" s="173"/>
      <c r="G340" s="173"/>
      <c r="H340" s="172"/>
      <c r="I340" s="172" t="s">
        <v>19</v>
      </c>
      <c r="J340" s="173" t="s">
        <v>11</v>
      </c>
      <c r="K340" s="173"/>
      <c r="L340" s="172"/>
      <c r="M340" s="173"/>
      <c r="N340" s="35">
        <v>1</v>
      </c>
      <c r="O340" s="35">
        <v>2</v>
      </c>
      <c r="P340" s="35">
        <v>3</v>
      </c>
      <c r="Q340" s="35">
        <v>1</v>
      </c>
      <c r="R340" s="35">
        <v>2</v>
      </c>
      <c r="S340" s="35">
        <v>3</v>
      </c>
      <c r="T340" s="35">
        <v>1</v>
      </c>
      <c r="U340" s="35">
        <v>2</v>
      </c>
      <c r="V340" s="35">
        <v>3</v>
      </c>
      <c r="W340" s="35">
        <v>1</v>
      </c>
      <c r="X340" s="35">
        <v>2</v>
      </c>
      <c r="Y340" s="35">
        <v>3</v>
      </c>
    </row>
    <row r="341" spans="1:25" ht="337.5" x14ac:dyDescent="0.25">
      <c r="A341" s="23">
        <v>1</v>
      </c>
      <c r="B341" s="9" t="s">
        <v>39</v>
      </c>
      <c r="C341" s="9" t="s">
        <v>40</v>
      </c>
      <c r="D341" s="9" t="s">
        <v>41</v>
      </c>
      <c r="E341" s="9" t="s">
        <v>406</v>
      </c>
      <c r="F341" s="9" t="s">
        <v>407</v>
      </c>
      <c r="G341" s="1" t="s">
        <v>408</v>
      </c>
      <c r="H341" s="1">
        <v>1</v>
      </c>
      <c r="I341" s="1">
        <f>+P341</f>
        <v>1</v>
      </c>
      <c r="J341" s="5">
        <f>+I341/H341</f>
        <v>1</v>
      </c>
      <c r="K341" s="1" t="s">
        <v>409</v>
      </c>
      <c r="L341" s="10">
        <v>0</v>
      </c>
      <c r="M341" s="9" t="s">
        <v>410</v>
      </c>
      <c r="N341" s="23"/>
      <c r="O341" s="23"/>
      <c r="P341" s="21">
        <v>1</v>
      </c>
      <c r="Q341" s="23"/>
      <c r="R341" s="23"/>
      <c r="S341" s="23"/>
      <c r="T341" s="23"/>
      <c r="U341" s="23"/>
      <c r="V341" s="23"/>
      <c r="W341" s="23"/>
      <c r="X341" s="23"/>
      <c r="Y341" s="23"/>
    </row>
    <row r="342" spans="1:25" ht="131.25" x14ac:dyDescent="0.25">
      <c r="A342" s="23">
        <f>1+A341</f>
        <v>2</v>
      </c>
      <c r="B342" s="9" t="s">
        <v>39</v>
      </c>
      <c r="C342" s="9" t="s">
        <v>40</v>
      </c>
      <c r="D342" s="9" t="s">
        <v>41</v>
      </c>
      <c r="E342" s="9" t="s">
        <v>411</v>
      </c>
      <c r="F342" s="99" t="s">
        <v>412</v>
      </c>
      <c r="G342" s="9" t="s">
        <v>413</v>
      </c>
      <c r="H342" s="8">
        <v>0.9</v>
      </c>
      <c r="I342" s="5">
        <f>+AVERAGE(N342:Y342)</f>
        <v>0.90000000000000024</v>
      </c>
      <c r="J342" s="5">
        <f>+I342/H342</f>
        <v>1.0000000000000002</v>
      </c>
      <c r="K342" s="9" t="s">
        <v>414</v>
      </c>
      <c r="L342" s="10">
        <v>0</v>
      </c>
      <c r="M342" s="9" t="s">
        <v>415</v>
      </c>
      <c r="N342" s="25">
        <v>0.9</v>
      </c>
      <c r="O342" s="25">
        <v>0.9</v>
      </c>
      <c r="P342" s="25">
        <v>0.9</v>
      </c>
      <c r="Q342" s="25">
        <v>0.9</v>
      </c>
      <c r="R342" s="25">
        <v>0.9</v>
      </c>
      <c r="S342" s="25">
        <v>0.9</v>
      </c>
      <c r="T342" s="25">
        <v>0.9</v>
      </c>
      <c r="U342" s="25">
        <v>0.9</v>
      </c>
      <c r="V342" s="25">
        <v>0.9</v>
      </c>
      <c r="W342" s="25">
        <v>0.9</v>
      </c>
      <c r="X342" s="25">
        <v>0.9</v>
      </c>
      <c r="Y342" s="25">
        <v>0.9</v>
      </c>
    </row>
    <row r="343" spans="1:25" ht="131.25" x14ac:dyDescent="0.25">
      <c r="A343" s="23">
        <f>1+A342</f>
        <v>3</v>
      </c>
      <c r="B343" s="9" t="s">
        <v>39</v>
      </c>
      <c r="C343" s="9" t="s">
        <v>40</v>
      </c>
      <c r="D343" s="9" t="s">
        <v>41</v>
      </c>
      <c r="E343" s="117" t="s">
        <v>416</v>
      </c>
      <c r="F343" s="9" t="s">
        <v>417</v>
      </c>
      <c r="G343" s="117" t="s">
        <v>418</v>
      </c>
      <c r="H343" s="8">
        <v>1</v>
      </c>
      <c r="I343" s="5">
        <f>+AVERAGE(N343:Y343)</f>
        <v>1</v>
      </c>
      <c r="J343" s="5">
        <f>+I343/H343</f>
        <v>1</v>
      </c>
      <c r="K343" s="9" t="s">
        <v>419</v>
      </c>
      <c r="L343" s="10">
        <v>0</v>
      </c>
      <c r="M343" s="9" t="s">
        <v>420</v>
      </c>
      <c r="N343" s="25">
        <v>1</v>
      </c>
      <c r="O343" s="25">
        <v>1</v>
      </c>
      <c r="P343" s="25">
        <v>1</v>
      </c>
      <c r="Q343" s="25">
        <v>1</v>
      </c>
      <c r="R343" s="25">
        <v>1</v>
      </c>
      <c r="S343" s="25">
        <v>1</v>
      </c>
      <c r="T343" s="25">
        <v>1</v>
      </c>
      <c r="U343" s="25">
        <v>1</v>
      </c>
      <c r="V343" s="25">
        <v>1</v>
      </c>
      <c r="W343" s="25">
        <v>1</v>
      </c>
      <c r="X343" s="25">
        <v>1</v>
      </c>
      <c r="Y343" s="25">
        <v>1</v>
      </c>
    </row>
    <row r="344" spans="1:25" ht="131.25" x14ac:dyDescent="0.3">
      <c r="A344" s="23">
        <f>1+A343</f>
        <v>4</v>
      </c>
      <c r="B344" s="9" t="s">
        <v>39</v>
      </c>
      <c r="C344" s="9" t="s">
        <v>40</v>
      </c>
      <c r="D344" s="9" t="s">
        <v>41</v>
      </c>
      <c r="E344" s="117" t="s">
        <v>421</v>
      </c>
      <c r="F344" s="118"/>
      <c r="G344" s="117" t="s">
        <v>418</v>
      </c>
      <c r="H344" s="8">
        <v>1</v>
      </c>
      <c r="I344" s="8">
        <f>+(P344+S344+V344+Y344)/4</f>
        <v>1</v>
      </c>
      <c r="J344" s="8">
        <f>+I344/H344</f>
        <v>1</v>
      </c>
      <c r="K344" s="9" t="s">
        <v>52</v>
      </c>
      <c r="L344" s="10">
        <v>0</v>
      </c>
      <c r="M344" s="9"/>
      <c r="N344" s="37"/>
      <c r="O344" s="37"/>
      <c r="P344" s="25">
        <v>1</v>
      </c>
      <c r="Q344" s="37"/>
      <c r="R344" s="37"/>
      <c r="S344" s="25">
        <v>1</v>
      </c>
      <c r="T344" s="37"/>
      <c r="U344" s="37"/>
      <c r="V344" s="25">
        <v>1</v>
      </c>
      <c r="W344" s="37"/>
      <c r="X344" s="37"/>
      <c r="Y344" s="25">
        <v>1</v>
      </c>
    </row>
    <row r="345" spans="1:25" ht="150" x14ac:dyDescent="0.25">
      <c r="A345" s="23">
        <f>1+A344</f>
        <v>5</v>
      </c>
      <c r="B345" s="9" t="s">
        <v>39</v>
      </c>
      <c r="C345" s="9" t="s">
        <v>40</v>
      </c>
      <c r="D345" s="9" t="s">
        <v>51</v>
      </c>
      <c r="E345" s="9" t="s">
        <v>52</v>
      </c>
      <c r="F345" s="31" t="s">
        <v>53</v>
      </c>
      <c r="G345" s="9" t="s">
        <v>54</v>
      </c>
      <c r="H345" s="70">
        <v>0.2</v>
      </c>
      <c r="I345" s="70">
        <v>0</v>
      </c>
      <c r="J345" s="70">
        <v>0</v>
      </c>
      <c r="K345" s="9" t="s">
        <v>55</v>
      </c>
      <c r="L345" s="10">
        <v>0</v>
      </c>
      <c r="M345" s="9" t="s">
        <v>56</v>
      </c>
      <c r="N345" s="37"/>
      <c r="O345" s="37"/>
      <c r="P345" s="37"/>
      <c r="Q345" s="32"/>
      <c r="R345" s="32"/>
      <c r="S345" s="25">
        <v>0.05</v>
      </c>
      <c r="T345" s="32"/>
      <c r="U345" s="32"/>
      <c r="V345" s="25">
        <v>0.05</v>
      </c>
      <c r="W345" s="32"/>
      <c r="X345" s="32"/>
      <c r="Y345" s="25">
        <v>0.1</v>
      </c>
    </row>
    <row r="346" spans="1:25" ht="225" x14ac:dyDescent="0.3">
      <c r="A346" s="39">
        <f t="shared" ref="A346" si="32">1+A345</f>
        <v>6</v>
      </c>
      <c r="B346" s="18" t="s">
        <v>39</v>
      </c>
      <c r="C346" s="18" t="s">
        <v>40</v>
      </c>
      <c r="D346" s="18" t="s">
        <v>41</v>
      </c>
      <c r="E346" s="9" t="s">
        <v>47</v>
      </c>
      <c r="F346" s="55" t="s">
        <v>48</v>
      </c>
      <c r="G346" s="9" t="s">
        <v>49</v>
      </c>
      <c r="H346" s="116">
        <v>1</v>
      </c>
      <c r="I346" s="116">
        <f>+T346</f>
        <v>1</v>
      </c>
      <c r="J346" s="76">
        <f t="shared" ref="J346" si="33">+I346/H346</f>
        <v>1</v>
      </c>
      <c r="K346" s="18" t="s">
        <v>50</v>
      </c>
      <c r="L346" s="28">
        <v>0</v>
      </c>
      <c r="M346" s="18" t="s">
        <v>25</v>
      </c>
      <c r="N346" s="39"/>
      <c r="O346" s="39"/>
      <c r="P346" s="39"/>
      <c r="Q346" s="39"/>
      <c r="R346" s="39"/>
      <c r="S346" s="39"/>
      <c r="T346" s="36">
        <v>1</v>
      </c>
      <c r="U346" s="39"/>
      <c r="V346" s="39"/>
      <c r="W346" s="39"/>
      <c r="X346" s="39"/>
      <c r="Y346" s="39"/>
    </row>
    <row r="347" spans="1:25" ht="187.5" x14ac:dyDescent="0.25">
      <c r="A347" s="23">
        <v>7</v>
      </c>
      <c r="B347" s="4" t="s">
        <v>39</v>
      </c>
      <c r="C347" s="4" t="s">
        <v>40</v>
      </c>
      <c r="D347" s="4" t="s">
        <v>41</v>
      </c>
      <c r="E347" s="4" t="s">
        <v>554</v>
      </c>
      <c r="F347" s="3" t="s">
        <v>213</v>
      </c>
      <c r="G347" s="3" t="s">
        <v>515</v>
      </c>
      <c r="H347" s="1">
        <v>2</v>
      </c>
      <c r="I347" s="1">
        <f>+P347+S347+V347+Y347</f>
        <v>2</v>
      </c>
      <c r="J347" s="76">
        <f>+I347/H347</f>
        <v>1</v>
      </c>
      <c r="K347" s="18" t="s">
        <v>215</v>
      </c>
      <c r="L347" s="71">
        <v>0</v>
      </c>
      <c r="M347" s="9"/>
      <c r="N347" s="23"/>
      <c r="O347" s="23"/>
      <c r="P347" s="21">
        <v>2</v>
      </c>
      <c r="Q347" s="23"/>
      <c r="R347" s="23"/>
      <c r="S347" s="23"/>
      <c r="T347" s="23"/>
      <c r="U347" s="23"/>
      <c r="V347" s="23"/>
      <c r="W347" s="23"/>
      <c r="X347" s="23"/>
      <c r="Y347" s="23"/>
    </row>
    <row r="348" spans="1:25" ht="15.75" customHeight="1" x14ac:dyDescent="0.25">
      <c r="A348" s="171" t="s">
        <v>497</v>
      </c>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row>
    <row r="349" spans="1:25" ht="16.5" customHeight="1" x14ac:dyDescent="0.25">
      <c r="A349" s="172" t="s">
        <v>2</v>
      </c>
      <c r="B349" s="172" t="s">
        <v>3</v>
      </c>
      <c r="C349" s="172" t="s">
        <v>4</v>
      </c>
      <c r="D349" s="172" t="s">
        <v>5</v>
      </c>
      <c r="E349" s="172" t="s">
        <v>6</v>
      </c>
      <c r="F349" s="173" t="s">
        <v>7</v>
      </c>
      <c r="G349" s="173" t="s">
        <v>8</v>
      </c>
      <c r="H349" s="172" t="s">
        <v>9</v>
      </c>
      <c r="I349" s="172" t="s">
        <v>10</v>
      </c>
      <c r="J349" s="173" t="s">
        <v>11</v>
      </c>
      <c r="K349" s="173" t="s">
        <v>12</v>
      </c>
      <c r="L349" s="172" t="s">
        <v>13</v>
      </c>
      <c r="M349" s="173" t="s">
        <v>14</v>
      </c>
      <c r="N349" s="172" t="s">
        <v>15</v>
      </c>
      <c r="O349" s="172"/>
      <c r="P349" s="172"/>
      <c r="Q349" s="172" t="s">
        <v>16</v>
      </c>
      <c r="R349" s="172"/>
      <c r="S349" s="172"/>
      <c r="T349" s="172" t="s">
        <v>17</v>
      </c>
      <c r="U349" s="172"/>
      <c r="V349" s="172"/>
      <c r="W349" s="172" t="s">
        <v>18</v>
      </c>
      <c r="X349" s="172"/>
      <c r="Y349" s="172"/>
    </row>
    <row r="350" spans="1:25" ht="19.5" customHeight="1" x14ac:dyDescent="0.25">
      <c r="A350" s="172"/>
      <c r="B350" s="172"/>
      <c r="C350" s="172"/>
      <c r="D350" s="172"/>
      <c r="E350" s="172"/>
      <c r="F350" s="173"/>
      <c r="G350" s="173"/>
      <c r="H350" s="172"/>
      <c r="I350" s="172"/>
      <c r="J350" s="173"/>
      <c r="K350" s="173"/>
      <c r="L350" s="172"/>
      <c r="M350" s="173"/>
      <c r="N350" s="172"/>
      <c r="O350" s="172"/>
      <c r="P350" s="172"/>
      <c r="Q350" s="172"/>
      <c r="R350" s="172"/>
      <c r="S350" s="172"/>
      <c r="T350" s="172"/>
      <c r="U350" s="172"/>
      <c r="V350" s="172"/>
      <c r="W350" s="172"/>
      <c r="X350" s="172"/>
      <c r="Y350" s="172"/>
    </row>
    <row r="351" spans="1:25" ht="24" customHeight="1" x14ac:dyDescent="0.25">
      <c r="A351" s="172"/>
      <c r="B351" s="172"/>
      <c r="C351" s="172"/>
      <c r="D351" s="172"/>
      <c r="E351" s="172"/>
      <c r="F351" s="173"/>
      <c r="G351" s="173"/>
      <c r="H351" s="172"/>
      <c r="I351" s="172" t="s">
        <v>19</v>
      </c>
      <c r="J351" s="173" t="s">
        <v>11</v>
      </c>
      <c r="K351" s="173"/>
      <c r="L351" s="172"/>
      <c r="M351" s="173"/>
      <c r="N351" s="35">
        <v>1</v>
      </c>
      <c r="O351" s="35">
        <v>2</v>
      </c>
      <c r="P351" s="35">
        <v>3</v>
      </c>
      <c r="Q351" s="35">
        <v>1</v>
      </c>
      <c r="R351" s="35">
        <v>2</v>
      </c>
      <c r="S351" s="35">
        <v>3</v>
      </c>
      <c r="T351" s="35">
        <v>1</v>
      </c>
      <c r="U351" s="35">
        <v>2</v>
      </c>
      <c r="V351" s="35">
        <v>3</v>
      </c>
      <c r="W351" s="35">
        <v>1</v>
      </c>
      <c r="X351" s="35">
        <v>2</v>
      </c>
      <c r="Y351" s="35">
        <v>3</v>
      </c>
    </row>
    <row r="352" spans="1:25" ht="56.25" x14ac:dyDescent="0.25">
      <c r="A352" s="167">
        <v>1</v>
      </c>
      <c r="B352" s="166" t="s">
        <v>20</v>
      </c>
      <c r="C352" s="166" t="s">
        <v>58</v>
      </c>
      <c r="D352" s="166" t="s">
        <v>59</v>
      </c>
      <c r="E352" s="2" t="s">
        <v>422</v>
      </c>
      <c r="F352" s="3" t="s">
        <v>423</v>
      </c>
      <c r="G352" s="3" t="s">
        <v>424</v>
      </c>
      <c r="H352" s="1">
        <v>2127</v>
      </c>
      <c r="I352" s="1">
        <f>+P352+S352+V352+Y352</f>
        <v>2127</v>
      </c>
      <c r="J352" s="5">
        <f t="shared" ref="J352:J359" si="34">+I352/H352</f>
        <v>1</v>
      </c>
      <c r="K352" s="3" t="s">
        <v>425</v>
      </c>
      <c r="L352" s="119">
        <v>0</v>
      </c>
      <c r="M352" s="9" t="s">
        <v>426</v>
      </c>
      <c r="N352" s="23"/>
      <c r="O352" s="23"/>
      <c r="P352" s="21">
        <v>481</v>
      </c>
      <c r="Q352" s="23"/>
      <c r="R352" s="23"/>
      <c r="S352" s="21">
        <v>653</v>
      </c>
      <c r="T352" s="23"/>
      <c r="U352" s="23"/>
      <c r="V352" s="21">
        <v>524</v>
      </c>
      <c r="W352" s="23"/>
      <c r="X352" s="23"/>
      <c r="Y352" s="21">
        <v>469</v>
      </c>
    </row>
    <row r="353" spans="1:25" ht="93.75" x14ac:dyDescent="0.25">
      <c r="A353" s="167"/>
      <c r="B353" s="166"/>
      <c r="C353" s="166"/>
      <c r="D353" s="166"/>
      <c r="E353" s="120" t="s">
        <v>427</v>
      </c>
      <c r="F353" s="3" t="s">
        <v>428</v>
      </c>
      <c r="G353" s="3" t="s">
        <v>429</v>
      </c>
      <c r="H353" s="8">
        <v>0.95</v>
      </c>
      <c r="I353" s="5">
        <f>+(P353+S353+V353+Y353)/4</f>
        <v>0.95</v>
      </c>
      <c r="J353" s="5">
        <f t="shared" si="34"/>
        <v>1</v>
      </c>
      <c r="K353" s="3" t="s">
        <v>430</v>
      </c>
      <c r="L353" s="119">
        <v>0</v>
      </c>
      <c r="M353" s="9" t="s">
        <v>426</v>
      </c>
      <c r="N353" s="23"/>
      <c r="O353" s="23"/>
      <c r="P353" s="22">
        <v>0.95</v>
      </c>
      <c r="Q353" s="23"/>
      <c r="R353" s="23"/>
      <c r="S353" s="22">
        <v>0.95</v>
      </c>
      <c r="T353" s="23"/>
      <c r="U353" s="23"/>
      <c r="V353" s="22">
        <v>0.95</v>
      </c>
      <c r="W353" s="23"/>
      <c r="X353" s="23"/>
      <c r="Y353" s="22">
        <v>0.95</v>
      </c>
    </row>
    <row r="354" spans="1:25" ht="131.25" x14ac:dyDescent="0.25">
      <c r="A354" s="23">
        <v>2</v>
      </c>
      <c r="B354" s="3" t="s">
        <v>39</v>
      </c>
      <c r="C354" s="3" t="s">
        <v>40</v>
      </c>
      <c r="D354" s="3" t="s">
        <v>41</v>
      </c>
      <c r="E354" s="9" t="s">
        <v>431</v>
      </c>
      <c r="F354" s="9" t="s">
        <v>432</v>
      </c>
      <c r="G354" s="9" t="s">
        <v>433</v>
      </c>
      <c r="H354" s="1">
        <v>1</v>
      </c>
      <c r="I354" s="1">
        <f>+P354</f>
        <v>1</v>
      </c>
      <c r="J354" s="5">
        <f t="shared" si="34"/>
        <v>1</v>
      </c>
      <c r="K354" s="9" t="s">
        <v>434</v>
      </c>
      <c r="L354" s="119">
        <v>0</v>
      </c>
      <c r="M354" s="9" t="s">
        <v>426</v>
      </c>
      <c r="N354" s="23"/>
      <c r="P354" s="21">
        <v>1</v>
      </c>
      <c r="Q354" s="23"/>
      <c r="R354" s="23"/>
      <c r="S354" s="26"/>
      <c r="T354" s="23"/>
      <c r="U354" s="23"/>
      <c r="V354" s="26"/>
      <c r="W354" s="23"/>
      <c r="X354" s="23"/>
      <c r="Y354" s="26"/>
    </row>
    <row r="355" spans="1:25" ht="131.25" x14ac:dyDescent="0.25">
      <c r="A355" s="23">
        <v>3</v>
      </c>
      <c r="B355" s="3" t="s">
        <v>39</v>
      </c>
      <c r="C355" s="3" t="s">
        <v>40</v>
      </c>
      <c r="D355" s="3" t="s">
        <v>41</v>
      </c>
      <c r="E355" s="9" t="s">
        <v>435</v>
      </c>
      <c r="F355" s="9" t="s">
        <v>436</v>
      </c>
      <c r="G355" s="9" t="s">
        <v>437</v>
      </c>
      <c r="H355" s="1">
        <v>1</v>
      </c>
      <c r="I355" s="1">
        <f>+Q355</f>
        <v>1</v>
      </c>
      <c r="J355" s="5">
        <f t="shared" si="34"/>
        <v>1</v>
      </c>
      <c r="K355" s="9" t="s">
        <v>438</v>
      </c>
      <c r="L355" s="119">
        <v>0</v>
      </c>
      <c r="M355" s="9" t="s">
        <v>426</v>
      </c>
      <c r="N355" s="23"/>
      <c r="O355" s="23"/>
      <c r="P355" s="23"/>
      <c r="Q355" s="21">
        <v>1</v>
      </c>
      <c r="R355" s="23"/>
      <c r="S355" s="23"/>
      <c r="T355" s="23"/>
      <c r="U355" s="23"/>
      <c r="V355" s="23"/>
      <c r="W355" s="23"/>
      <c r="X355" s="23"/>
      <c r="Y355" s="23"/>
    </row>
    <row r="356" spans="1:25" ht="150" x14ac:dyDescent="0.25">
      <c r="A356" s="23">
        <f t="shared" ref="A356:A361" si="35">1+A355</f>
        <v>4</v>
      </c>
      <c r="B356" s="3" t="s">
        <v>20</v>
      </c>
      <c r="C356" s="3" t="s">
        <v>58</v>
      </c>
      <c r="D356" s="3" t="s">
        <v>59</v>
      </c>
      <c r="E356" s="9" t="s">
        <v>439</v>
      </c>
      <c r="F356" s="3" t="s">
        <v>440</v>
      </c>
      <c r="G356" s="9" t="s">
        <v>441</v>
      </c>
      <c r="H356" s="1">
        <v>12</v>
      </c>
      <c r="I356" s="1">
        <f>SUM(N356:Y356)</f>
        <v>12</v>
      </c>
      <c r="J356" s="5">
        <f t="shared" si="34"/>
        <v>1</v>
      </c>
      <c r="K356" s="9" t="s">
        <v>442</v>
      </c>
      <c r="L356" s="119">
        <v>0</v>
      </c>
      <c r="M356" s="9" t="s">
        <v>124</v>
      </c>
      <c r="N356" s="21">
        <v>1</v>
      </c>
      <c r="O356" s="21">
        <v>1</v>
      </c>
      <c r="P356" s="21">
        <v>1</v>
      </c>
      <c r="Q356" s="21">
        <v>1</v>
      </c>
      <c r="R356" s="21">
        <v>1</v>
      </c>
      <c r="S356" s="21">
        <v>1</v>
      </c>
      <c r="T356" s="21">
        <v>1</v>
      </c>
      <c r="U356" s="21">
        <v>1</v>
      </c>
      <c r="V356" s="21">
        <v>1</v>
      </c>
      <c r="W356" s="21">
        <v>1</v>
      </c>
      <c r="X356" s="21">
        <v>1</v>
      </c>
      <c r="Y356" s="21">
        <v>1</v>
      </c>
    </row>
    <row r="357" spans="1:25" ht="337.5" x14ac:dyDescent="0.25">
      <c r="A357" s="23">
        <f t="shared" si="35"/>
        <v>5</v>
      </c>
      <c r="B357" s="3" t="s">
        <v>39</v>
      </c>
      <c r="C357" s="3" t="s">
        <v>40</v>
      </c>
      <c r="D357" s="3" t="s">
        <v>41</v>
      </c>
      <c r="E357" s="9" t="s">
        <v>443</v>
      </c>
      <c r="F357" s="9" t="s">
        <v>444</v>
      </c>
      <c r="G357" s="9" t="s">
        <v>445</v>
      </c>
      <c r="H357" s="1">
        <v>1</v>
      </c>
      <c r="I357" s="1">
        <f>+R357</f>
        <v>1</v>
      </c>
      <c r="J357" s="5">
        <f t="shared" si="34"/>
        <v>1</v>
      </c>
      <c r="K357" s="9" t="s">
        <v>446</v>
      </c>
      <c r="L357" s="10">
        <v>0</v>
      </c>
      <c r="M357" s="9" t="s">
        <v>447</v>
      </c>
      <c r="N357" s="23"/>
      <c r="O357" s="23"/>
      <c r="P357" s="23"/>
      <c r="Q357" s="23"/>
      <c r="R357" s="21">
        <v>1</v>
      </c>
      <c r="S357" s="23"/>
      <c r="T357" s="23"/>
      <c r="U357" s="23"/>
      <c r="V357" s="23"/>
      <c r="W357" s="23"/>
      <c r="X357" s="23"/>
      <c r="Y357" s="23"/>
    </row>
    <row r="358" spans="1:25" ht="131.25" x14ac:dyDescent="0.25">
      <c r="A358" s="23">
        <f t="shared" si="35"/>
        <v>6</v>
      </c>
      <c r="B358" s="3" t="s">
        <v>39</v>
      </c>
      <c r="C358" s="3" t="s">
        <v>40</v>
      </c>
      <c r="D358" s="3" t="s">
        <v>41</v>
      </c>
      <c r="E358" s="9" t="s">
        <v>448</v>
      </c>
      <c r="F358" s="31" t="s">
        <v>449</v>
      </c>
      <c r="G358" s="9" t="s">
        <v>450</v>
      </c>
      <c r="H358" s="1">
        <v>1</v>
      </c>
      <c r="I358" s="1">
        <f>+P358</f>
        <v>1</v>
      </c>
      <c r="J358" s="5">
        <f t="shared" si="34"/>
        <v>1</v>
      </c>
      <c r="K358" s="9"/>
      <c r="L358" s="10">
        <v>0</v>
      </c>
      <c r="M358" s="9" t="s">
        <v>451</v>
      </c>
      <c r="N358" s="23"/>
      <c r="O358" s="23"/>
      <c r="P358" s="21">
        <v>1</v>
      </c>
      <c r="Q358" s="23"/>
      <c r="R358" s="23"/>
      <c r="S358" s="23"/>
      <c r="T358" s="23"/>
      <c r="U358" s="23"/>
      <c r="V358" s="23"/>
      <c r="W358" s="23"/>
      <c r="X358" s="23"/>
      <c r="Y358" s="23"/>
    </row>
    <row r="359" spans="1:25" ht="131.25" x14ac:dyDescent="0.25">
      <c r="A359" s="23">
        <f t="shared" si="35"/>
        <v>7</v>
      </c>
      <c r="B359" s="3" t="s">
        <v>39</v>
      </c>
      <c r="C359" s="3" t="s">
        <v>40</v>
      </c>
      <c r="D359" s="3" t="s">
        <v>41</v>
      </c>
      <c r="E359" s="9" t="s">
        <v>452</v>
      </c>
      <c r="F359" s="31" t="s">
        <v>453</v>
      </c>
      <c r="G359" s="9" t="s">
        <v>454</v>
      </c>
      <c r="H359" s="1">
        <v>1</v>
      </c>
      <c r="I359" s="1">
        <f>+S359</f>
        <v>1</v>
      </c>
      <c r="J359" s="5">
        <f t="shared" si="34"/>
        <v>1</v>
      </c>
      <c r="K359" s="9"/>
      <c r="L359" s="10">
        <v>0</v>
      </c>
      <c r="M359" s="9" t="s">
        <v>455</v>
      </c>
      <c r="N359" s="23"/>
      <c r="O359" s="23"/>
      <c r="P359" s="23"/>
      <c r="Q359" s="23"/>
      <c r="R359" s="23"/>
      <c r="S359" s="21">
        <v>1</v>
      </c>
      <c r="T359" s="23"/>
      <c r="U359" s="23"/>
      <c r="V359" s="23"/>
      <c r="W359" s="23"/>
      <c r="X359" s="23"/>
      <c r="Y359" s="23"/>
    </row>
    <row r="360" spans="1:25" ht="150" x14ac:dyDescent="0.25">
      <c r="A360" s="23">
        <f t="shared" si="35"/>
        <v>8</v>
      </c>
      <c r="B360" s="9" t="s">
        <v>39</v>
      </c>
      <c r="C360" s="9" t="s">
        <v>40</v>
      </c>
      <c r="D360" s="9" t="s">
        <v>51</v>
      </c>
      <c r="E360" s="9" t="s">
        <v>52</v>
      </c>
      <c r="F360" s="31" t="s">
        <v>53</v>
      </c>
      <c r="G360" s="9" t="s">
        <v>54</v>
      </c>
      <c r="H360" s="70">
        <v>0.2</v>
      </c>
      <c r="I360" s="70">
        <f>+S360+V360+Y360</f>
        <v>0.2</v>
      </c>
      <c r="J360" s="70">
        <f>+I360/H360</f>
        <v>1</v>
      </c>
      <c r="K360" s="9" t="s">
        <v>55</v>
      </c>
      <c r="L360" s="10">
        <v>0</v>
      </c>
      <c r="M360" s="9" t="s">
        <v>56</v>
      </c>
      <c r="N360" s="37"/>
      <c r="O360" s="37"/>
      <c r="P360" s="37"/>
      <c r="Q360" s="32"/>
      <c r="R360" s="32"/>
      <c r="S360" s="25">
        <v>0.05</v>
      </c>
      <c r="T360" s="32"/>
      <c r="U360" s="32"/>
      <c r="V360" s="25">
        <v>0.05</v>
      </c>
      <c r="W360" s="32"/>
      <c r="X360" s="32"/>
      <c r="Y360" s="25">
        <v>0.1</v>
      </c>
    </row>
    <row r="361" spans="1:25" ht="225" x14ac:dyDescent="0.3">
      <c r="A361" s="23">
        <f t="shared" si="35"/>
        <v>9</v>
      </c>
      <c r="B361" s="9" t="s">
        <v>39</v>
      </c>
      <c r="C361" s="9" t="s">
        <v>40</v>
      </c>
      <c r="D361" s="9" t="s">
        <v>41</v>
      </c>
      <c r="E361" s="9" t="s">
        <v>47</v>
      </c>
      <c r="F361" s="55" t="s">
        <v>48</v>
      </c>
      <c r="G361" s="9" t="s">
        <v>49</v>
      </c>
      <c r="H361" s="16">
        <v>5</v>
      </c>
      <c r="I361" s="16">
        <f>+Q361+R361+S361+T361+W361</f>
        <v>5</v>
      </c>
      <c r="J361" s="5">
        <f>+I361/H361</f>
        <v>1</v>
      </c>
      <c r="K361" s="9" t="s">
        <v>50</v>
      </c>
      <c r="L361" s="10">
        <v>0</v>
      </c>
      <c r="M361" s="9" t="s">
        <v>25</v>
      </c>
      <c r="N361" s="39"/>
      <c r="O361" s="39"/>
      <c r="P361" s="39"/>
      <c r="Q361" s="36">
        <v>1</v>
      </c>
      <c r="R361" s="36">
        <v>1</v>
      </c>
      <c r="S361" s="36">
        <v>1</v>
      </c>
      <c r="T361" s="36">
        <v>1</v>
      </c>
      <c r="U361" s="39"/>
      <c r="V361" s="39"/>
      <c r="W361" s="36">
        <v>1</v>
      </c>
      <c r="X361" s="39"/>
      <c r="Y361" s="39"/>
    </row>
    <row r="362" spans="1:25" ht="20.25" x14ac:dyDescent="0.25">
      <c r="A362" s="171" t="s">
        <v>498</v>
      </c>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row>
    <row r="363" spans="1:25" x14ac:dyDescent="0.25">
      <c r="A363" s="178" t="s">
        <v>2</v>
      </c>
      <c r="B363" s="178" t="s">
        <v>3</v>
      </c>
      <c r="C363" s="178" t="s">
        <v>4</v>
      </c>
      <c r="D363" s="178" t="s">
        <v>5</v>
      </c>
      <c r="E363" s="178" t="s">
        <v>6</v>
      </c>
      <c r="F363" s="179" t="s">
        <v>7</v>
      </c>
      <c r="G363" s="179" t="s">
        <v>8</v>
      </c>
      <c r="H363" s="178" t="s">
        <v>9</v>
      </c>
      <c r="I363" s="178" t="s">
        <v>10</v>
      </c>
      <c r="J363" s="179" t="s">
        <v>11</v>
      </c>
      <c r="K363" s="179" t="s">
        <v>12</v>
      </c>
      <c r="L363" s="178" t="s">
        <v>13</v>
      </c>
      <c r="M363" s="179" t="s">
        <v>14</v>
      </c>
      <c r="N363" s="178" t="s">
        <v>15</v>
      </c>
      <c r="O363" s="178"/>
      <c r="P363" s="178"/>
      <c r="Q363" s="178" t="s">
        <v>16</v>
      </c>
      <c r="R363" s="178"/>
      <c r="S363" s="178"/>
      <c r="T363" s="178" t="s">
        <v>17</v>
      </c>
      <c r="U363" s="178"/>
      <c r="V363" s="178"/>
      <c r="W363" s="178" t="s">
        <v>18</v>
      </c>
      <c r="X363" s="178"/>
      <c r="Y363" s="178"/>
    </row>
    <row r="364" spans="1:25" x14ac:dyDescent="0.25">
      <c r="A364" s="178"/>
      <c r="B364" s="178"/>
      <c r="C364" s="178"/>
      <c r="D364" s="178"/>
      <c r="E364" s="178"/>
      <c r="F364" s="179"/>
      <c r="G364" s="179"/>
      <c r="H364" s="178"/>
      <c r="I364" s="178"/>
      <c r="J364" s="179"/>
      <c r="K364" s="179"/>
      <c r="L364" s="178"/>
      <c r="M364" s="179"/>
      <c r="N364" s="178"/>
      <c r="O364" s="178"/>
      <c r="P364" s="178"/>
      <c r="Q364" s="178"/>
      <c r="R364" s="178"/>
      <c r="S364" s="178"/>
      <c r="T364" s="178"/>
      <c r="U364" s="178"/>
      <c r="V364" s="178"/>
      <c r="W364" s="178"/>
      <c r="X364" s="178"/>
      <c r="Y364" s="178"/>
    </row>
    <row r="365" spans="1:25" x14ac:dyDescent="0.25">
      <c r="A365" s="178"/>
      <c r="B365" s="178"/>
      <c r="C365" s="178"/>
      <c r="D365" s="178"/>
      <c r="E365" s="178"/>
      <c r="F365" s="179"/>
      <c r="G365" s="179"/>
      <c r="H365" s="178"/>
      <c r="I365" s="178" t="s">
        <v>19</v>
      </c>
      <c r="J365" s="179" t="s">
        <v>11</v>
      </c>
      <c r="K365" s="179"/>
      <c r="L365" s="178"/>
      <c r="M365" s="179"/>
      <c r="N365" s="121">
        <v>1</v>
      </c>
      <c r="O365" s="121">
        <v>2</v>
      </c>
      <c r="P365" s="121">
        <v>3</v>
      </c>
      <c r="Q365" s="121">
        <v>1</v>
      </c>
      <c r="R365" s="121">
        <v>2</v>
      </c>
      <c r="S365" s="121">
        <v>3</v>
      </c>
      <c r="T365" s="121">
        <v>1</v>
      </c>
      <c r="U365" s="121">
        <v>2</v>
      </c>
      <c r="V365" s="121">
        <v>3</v>
      </c>
      <c r="W365" s="121">
        <v>1</v>
      </c>
      <c r="X365" s="121">
        <v>2</v>
      </c>
      <c r="Y365" s="121">
        <v>3</v>
      </c>
    </row>
    <row r="366" spans="1:25" ht="330.75" x14ac:dyDescent="0.25">
      <c r="A366" s="122">
        <v>1</v>
      </c>
      <c r="B366" s="123" t="s">
        <v>39</v>
      </c>
      <c r="C366" s="123" t="s">
        <v>40</v>
      </c>
      <c r="D366" s="123" t="s">
        <v>41</v>
      </c>
      <c r="E366" s="60" t="s">
        <v>456</v>
      </c>
      <c r="F366" s="123" t="s">
        <v>457</v>
      </c>
      <c r="G366" s="60" t="s">
        <v>458</v>
      </c>
      <c r="H366" s="124">
        <v>1</v>
      </c>
      <c r="I366" s="124">
        <f>+P366</f>
        <v>1</v>
      </c>
      <c r="J366" s="125">
        <f>+I366/H366</f>
        <v>1</v>
      </c>
      <c r="K366" s="124" t="s">
        <v>459</v>
      </c>
      <c r="L366" s="126">
        <v>0</v>
      </c>
      <c r="M366" s="123" t="s">
        <v>460</v>
      </c>
      <c r="N366" s="122"/>
      <c r="O366" s="122"/>
      <c r="P366" s="36">
        <v>1</v>
      </c>
      <c r="Q366" s="122"/>
      <c r="R366" s="122"/>
      <c r="S366" s="122"/>
      <c r="T366" s="122"/>
      <c r="U366" s="122"/>
      <c r="V366" s="122"/>
      <c r="W366" s="122"/>
      <c r="X366" s="122"/>
      <c r="Y366" s="122"/>
    </row>
    <row r="367" spans="1:25" ht="94.5" x14ac:dyDescent="0.25">
      <c r="A367" s="122">
        <f>1+A366</f>
        <v>2</v>
      </c>
      <c r="B367" s="123" t="s">
        <v>39</v>
      </c>
      <c r="C367" s="123" t="s">
        <v>40</v>
      </c>
      <c r="D367" s="123" t="s">
        <v>41</v>
      </c>
      <c r="E367" s="60" t="s">
        <v>461</v>
      </c>
      <c r="F367" s="123" t="s">
        <v>462</v>
      </c>
      <c r="G367" s="123" t="s">
        <v>463</v>
      </c>
      <c r="H367" s="124">
        <v>60</v>
      </c>
      <c r="I367" s="124">
        <v>60</v>
      </c>
      <c r="J367" s="125">
        <f>I367/H367</f>
        <v>1</v>
      </c>
      <c r="K367" s="123" t="s">
        <v>464</v>
      </c>
      <c r="L367" s="126">
        <v>0</v>
      </c>
      <c r="M367" s="123" t="s">
        <v>465</v>
      </c>
      <c r="N367" s="122"/>
      <c r="O367" s="122"/>
      <c r="P367" s="36">
        <v>30</v>
      </c>
      <c r="Q367" s="122"/>
      <c r="R367" s="122"/>
      <c r="S367" s="127"/>
      <c r="T367" s="122"/>
      <c r="U367" s="122"/>
      <c r="V367" s="36">
        <v>30</v>
      </c>
      <c r="W367" s="122"/>
      <c r="X367" s="122"/>
      <c r="Y367" s="127"/>
    </row>
    <row r="368" spans="1:25" ht="94.5" x14ac:dyDescent="0.25">
      <c r="A368" s="122">
        <f t="shared" ref="A368:A376" si="36">1+A367</f>
        <v>3</v>
      </c>
      <c r="B368" s="123" t="s">
        <v>39</v>
      </c>
      <c r="C368" s="123" t="s">
        <v>40</v>
      </c>
      <c r="D368" s="123" t="s">
        <v>41</v>
      </c>
      <c r="E368" s="60" t="s">
        <v>466</v>
      </c>
      <c r="F368" s="60" t="s">
        <v>467</v>
      </c>
      <c r="G368" s="123" t="s">
        <v>468</v>
      </c>
      <c r="H368" s="124">
        <v>90</v>
      </c>
      <c r="I368" s="123">
        <f>+P368+S368+V368+Y368</f>
        <v>90</v>
      </c>
      <c r="J368" s="123"/>
      <c r="K368" s="123" t="s">
        <v>469</v>
      </c>
      <c r="L368" s="126">
        <v>0</v>
      </c>
      <c r="M368" s="123" t="s">
        <v>465</v>
      </c>
      <c r="N368" s="122"/>
      <c r="O368" s="122"/>
      <c r="P368" s="36">
        <v>22</v>
      </c>
      <c r="Q368" s="122"/>
      <c r="R368" s="122"/>
      <c r="S368" s="36">
        <v>23</v>
      </c>
      <c r="T368" s="122"/>
      <c r="U368" s="122"/>
      <c r="V368" s="36">
        <v>22</v>
      </c>
      <c r="W368" s="122"/>
      <c r="X368" s="122"/>
      <c r="Y368" s="36">
        <v>23</v>
      </c>
    </row>
    <row r="369" spans="1:27" ht="94.5" x14ac:dyDescent="0.25">
      <c r="A369" s="122">
        <f t="shared" si="36"/>
        <v>4</v>
      </c>
      <c r="B369" s="123" t="s">
        <v>39</v>
      </c>
      <c r="C369" s="123" t="s">
        <v>40</v>
      </c>
      <c r="D369" s="123" t="s">
        <v>41</v>
      </c>
      <c r="E369" s="128" t="s">
        <v>470</v>
      </c>
      <c r="F369" s="58" t="s">
        <v>471</v>
      </c>
      <c r="G369" s="129" t="s">
        <v>472</v>
      </c>
      <c r="H369" s="124">
        <v>1</v>
      </c>
      <c r="I369" s="124">
        <v>1</v>
      </c>
      <c r="J369" s="130">
        <f>I369/H369</f>
        <v>1</v>
      </c>
      <c r="K369" s="123" t="s">
        <v>473</v>
      </c>
      <c r="L369" s="126">
        <v>0</v>
      </c>
      <c r="M369" s="128" t="s">
        <v>474</v>
      </c>
      <c r="N369" s="122"/>
      <c r="O369" s="122"/>
      <c r="P369" s="122"/>
      <c r="Q369" s="122"/>
      <c r="R369" s="122"/>
      <c r="S369" s="36">
        <v>1</v>
      </c>
      <c r="T369" s="122"/>
      <c r="U369" s="122"/>
      <c r="V369" s="122"/>
      <c r="W369" s="122"/>
      <c r="X369" s="122"/>
      <c r="Y369" s="122"/>
    </row>
    <row r="370" spans="1:27" ht="94.5" x14ac:dyDescent="0.25">
      <c r="A370" s="122">
        <f t="shared" si="36"/>
        <v>5</v>
      </c>
      <c r="B370" s="123" t="s">
        <v>39</v>
      </c>
      <c r="C370" s="123" t="s">
        <v>40</v>
      </c>
      <c r="D370" s="123" t="s">
        <v>41</v>
      </c>
      <c r="E370" s="131" t="s">
        <v>475</v>
      </c>
      <c r="F370" s="58" t="s">
        <v>476</v>
      </c>
      <c r="G370" s="123" t="s">
        <v>477</v>
      </c>
      <c r="H370" s="124">
        <v>100</v>
      </c>
      <c r="I370" s="123">
        <f>+Q370+R370+W370+X370</f>
        <v>100</v>
      </c>
      <c r="J370" s="130">
        <f>I370/H370</f>
        <v>1</v>
      </c>
      <c r="K370" s="123" t="s">
        <v>477</v>
      </c>
      <c r="L370" s="134">
        <v>0</v>
      </c>
      <c r="M370" s="124" t="s">
        <v>478</v>
      </c>
      <c r="N370" s="122"/>
      <c r="O370" s="122"/>
      <c r="P370" s="122"/>
      <c r="Q370" s="36">
        <v>25</v>
      </c>
      <c r="R370" s="36">
        <v>25</v>
      </c>
      <c r="S370" s="122"/>
      <c r="T370" s="122"/>
      <c r="U370" s="122"/>
      <c r="V370" s="122"/>
      <c r="W370" s="36">
        <v>25</v>
      </c>
      <c r="X370" s="36">
        <v>25</v>
      </c>
      <c r="Y370" s="122"/>
    </row>
    <row r="371" spans="1:27" ht="94.5" x14ac:dyDescent="0.25">
      <c r="A371" s="122">
        <f t="shared" si="36"/>
        <v>6</v>
      </c>
      <c r="B371" s="123" t="s">
        <v>39</v>
      </c>
      <c r="C371" s="123" t="s">
        <v>40</v>
      </c>
      <c r="D371" s="123" t="s">
        <v>41</v>
      </c>
      <c r="E371" s="60" t="s">
        <v>479</v>
      </c>
      <c r="F371" s="60" t="s">
        <v>480</v>
      </c>
      <c r="G371" s="124" t="s">
        <v>481</v>
      </c>
      <c r="H371" s="124">
        <v>2</v>
      </c>
      <c r="I371" s="124">
        <v>2</v>
      </c>
      <c r="J371" s="130">
        <f>I371/H371</f>
        <v>1</v>
      </c>
      <c r="K371" s="123" t="s">
        <v>482</v>
      </c>
      <c r="L371" s="126">
        <v>0</v>
      </c>
      <c r="M371" s="123" t="s">
        <v>483</v>
      </c>
      <c r="N371" s="122"/>
      <c r="O371" s="122"/>
      <c r="P371" s="122"/>
      <c r="Q371" s="122"/>
      <c r="R371" s="122"/>
      <c r="S371" s="122"/>
      <c r="T371" s="122"/>
      <c r="U371" s="36">
        <v>2</v>
      </c>
      <c r="V371" s="122"/>
      <c r="W371" s="122"/>
      <c r="X371" s="122"/>
      <c r="Y371" s="122"/>
    </row>
    <row r="372" spans="1:27" ht="94.5" x14ac:dyDescent="0.25">
      <c r="A372" s="122">
        <f t="shared" si="36"/>
        <v>7</v>
      </c>
      <c r="B372" s="123" t="s">
        <v>39</v>
      </c>
      <c r="C372" s="123" t="s">
        <v>40</v>
      </c>
      <c r="D372" s="123" t="s">
        <v>41</v>
      </c>
      <c r="E372" s="60" t="s">
        <v>484</v>
      </c>
      <c r="F372" s="60" t="s">
        <v>485</v>
      </c>
      <c r="G372" s="60" t="s">
        <v>486</v>
      </c>
      <c r="H372" s="124">
        <v>24</v>
      </c>
      <c r="I372" s="123">
        <v>24</v>
      </c>
      <c r="J372" s="130">
        <f>I372/H372</f>
        <v>1</v>
      </c>
      <c r="K372" s="123" t="s">
        <v>487</v>
      </c>
      <c r="L372" s="126">
        <v>0</v>
      </c>
      <c r="M372" s="123" t="s">
        <v>483</v>
      </c>
      <c r="N372" s="122"/>
      <c r="O372" s="36">
        <v>24</v>
      </c>
      <c r="P372" s="122"/>
      <c r="Q372" s="122"/>
      <c r="R372" s="122"/>
      <c r="S372" s="122"/>
      <c r="T372" s="122"/>
      <c r="U372" s="122"/>
      <c r="V372" s="122"/>
      <c r="W372" s="122"/>
      <c r="X372" s="122"/>
      <c r="Y372" s="122"/>
    </row>
    <row r="373" spans="1:27" ht="94.5" x14ac:dyDescent="0.25">
      <c r="A373" s="122">
        <f t="shared" si="36"/>
        <v>8</v>
      </c>
      <c r="B373" s="123" t="s">
        <v>39</v>
      </c>
      <c r="C373" s="123" t="s">
        <v>40</v>
      </c>
      <c r="D373" s="123" t="s">
        <v>41</v>
      </c>
      <c r="E373" s="123" t="s">
        <v>488</v>
      </c>
      <c r="F373" s="60" t="s">
        <v>489</v>
      </c>
      <c r="G373" s="123" t="s">
        <v>490</v>
      </c>
      <c r="H373" s="124">
        <v>1</v>
      </c>
      <c r="I373" s="124">
        <v>1</v>
      </c>
      <c r="J373" s="130">
        <f>I373/H373</f>
        <v>1</v>
      </c>
      <c r="K373" s="123" t="s">
        <v>491</v>
      </c>
      <c r="L373" s="126">
        <v>0</v>
      </c>
      <c r="M373" s="123" t="s">
        <v>483</v>
      </c>
      <c r="N373" s="122"/>
      <c r="O373" s="122"/>
      <c r="P373" s="122"/>
      <c r="Q373" s="122"/>
      <c r="R373" s="122"/>
      <c r="S373" s="122"/>
      <c r="T373" s="132"/>
      <c r="U373" s="122"/>
      <c r="V373" s="122"/>
      <c r="W373" s="122"/>
      <c r="X373" s="122"/>
      <c r="Y373" s="36">
        <v>1</v>
      </c>
    </row>
    <row r="374" spans="1:27" ht="94.5" x14ac:dyDescent="0.25">
      <c r="A374" s="122">
        <f t="shared" si="36"/>
        <v>9</v>
      </c>
      <c r="B374" s="123" t="s">
        <v>39</v>
      </c>
      <c r="C374" s="123" t="s">
        <v>40</v>
      </c>
      <c r="D374" s="123" t="s">
        <v>51</v>
      </c>
      <c r="E374" s="123" t="s">
        <v>492</v>
      </c>
      <c r="F374" s="123" t="s">
        <v>493</v>
      </c>
      <c r="G374" s="123" t="s">
        <v>494</v>
      </c>
      <c r="H374" s="124">
        <v>1</v>
      </c>
      <c r="I374" s="124">
        <v>1</v>
      </c>
      <c r="J374" s="123"/>
      <c r="K374" s="123" t="s">
        <v>495</v>
      </c>
      <c r="L374" s="126">
        <v>0</v>
      </c>
      <c r="M374" s="123" t="s">
        <v>496</v>
      </c>
      <c r="N374" s="122"/>
      <c r="O374" s="122"/>
      <c r="P374" s="122"/>
      <c r="Q374" s="36">
        <v>1</v>
      </c>
      <c r="R374" s="122"/>
      <c r="S374" s="122"/>
      <c r="T374" s="132"/>
      <c r="U374" s="122"/>
      <c r="V374" s="122"/>
      <c r="W374" s="122"/>
      <c r="X374" s="122"/>
      <c r="Y374" s="122"/>
    </row>
    <row r="375" spans="1:27" ht="150" x14ac:dyDescent="0.25">
      <c r="A375" s="23">
        <f t="shared" si="36"/>
        <v>10</v>
      </c>
      <c r="B375" s="9" t="s">
        <v>39</v>
      </c>
      <c r="C375" s="9" t="s">
        <v>40</v>
      </c>
      <c r="D375" s="9" t="s">
        <v>51</v>
      </c>
      <c r="E375" s="9" t="s">
        <v>52</v>
      </c>
      <c r="F375" s="31" t="s">
        <v>53</v>
      </c>
      <c r="G375" s="9" t="s">
        <v>54</v>
      </c>
      <c r="H375" s="70">
        <v>0.2</v>
      </c>
      <c r="I375" s="70">
        <v>0</v>
      </c>
      <c r="J375" s="70">
        <v>0</v>
      </c>
      <c r="K375" s="9" t="s">
        <v>55</v>
      </c>
      <c r="L375" s="10">
        <v>0</v>
      </c>
      <c r="M375" s="9" t="s">
        <v>56</v>
      </c>
      <c r="N375" s="37"/>
      <c r="O375" s="37"/>
      <c r="P375" s="37"/>
      <c r="Q375" s="32"/>
      <c r="R375" s="32"/>
      <c r="S375" s="25">
        <v>0.05</v>
      </c>
      <c r="T375" s="32"/>
      <c r="U375" s="32"/>
      <c r="V375" s="25">
        <v>0.05</v>
      </c>
      <c r="W375" s="32"/>
      <c r="X375" s="32"/>
      <c r="Y375" s="25">
        <v>0.1</v>
      </c>
    </row>
    <row r="376" spans="1:27" ht="225" x14ac:dyDescent="0.3">
      <c r="A376" s="39">
        <f t="shared" si="36"/>
        <v>11</v>
      </c>
      <c r="B376" s="18" t="s">
        <v>39</v>
      </c>
      <c r="C376" s="18" t="s">
        <v>40</v>
      </c>
      <c r="D376" s="18" t="s">
        <v>41</v>
      </c>
      <c r="E376" s="9" t="s">
        <v>47</v>
      </c>
      <c r="F376" s="55" t="s">
        <v>48</v>
      </c>
      <c r="G376" s="9" t="s">
        <v>49</v>
      </c>
      <c r="H376" s="133">
        <v>5</v>
      </c>
      <c r="I376" s="66">
        <f>+Q376+R376+S376+T376+W376</f>
        <v>5</v>
      </c>
      <c r="J376" s="61">
        <f>+I376/H376</f>
        <v>1</v>
      </c>
      <c r="K376" s="18" t="s">
        <v>50</v>
      </c>
      <c r="L376" s="28">
        <v>0</v>
      </c>
      <c r="M376" s="18" t="s">
        <v>25</v>
      </c>
      <c r="N376" s="39"/>
      <c r="O376" s="39"/>
      <c r="P376" s="39"/>
      <c r="Q376" s="36">
        <v>1</v>
      </c>
      <c r="R376" s="36">
        <v>1</v>
      </c>
      <c r="S376" s="36">
        <v>1</v>
      </c>
      <c r="T376" s="36">
        <v>1</v>
      </c>
      <c r="U376" s="39"/>
      <c r="V376" s="39"/>
      <c r="W376" s="36">
        <v>1</v>
      </c>
      <c r="X376" s="39"/>
      <c r="Y376" s="39"/>
      <c r="Z376" s="45"/>
      <c r="AA376" s="46"/>
    </row>
    <row r="377" spans="1:27" ht="187.5" x14ac:dyDescent="0.25">
      <c r="A377" s="23">
        <v>12</v>
      </c>
      <c r="B377" s="4" t="s">
        <v>39</v>
      </c>
      <c r="C377" s="4" t="s">
        <v>40</v>
      </c>
      <c r="D377" s="4" t="s">
        <v>41</v>
      </c>
      <c r="E377" s="4" t="s">
        <v>554</v>
      </c>
      <c r="F377" s="3" t="s">
        <v>213</v>
      </c>
      <c r="G377" s="3" t="s">
        <v>515</v>
      </c>
      <c r="H377" s="1">
        <v>11</v>
      </c>
      <c r="I377" s="1">
        <f>+P377+S377+V377+Y377</f>
        <v>11</v>
      </c>
      <c r="J377" s="76">
        <f>+I377/H377</f>
        <v>1</v>
      </c>
      <c r="K377" s="18" t="s">
        <v>215</v>
      </c>
      <c r="L377" s="71">
        <v>0</v>
      </c>
      <c r="M377" s="9"/>
      <c r="N377" s="23"/>
      <c r="O377" s="23"/>
      <c r="P377" s="21">
        <v>4</v>
      </c>
      <c r="Q377" s="23"/>
      <c r="R377" s="23"/>
      <c r="S377" s="21">
        <v>4</v>
      </c>
      <c r="T377" s="23"/>
      <c r="U377" s="23"/>
      <c r="V377" s="21">
        <v>3</v>
      </c>
      <c r="W377" s="23"/>
      <c r="X377" s="23"/>
      <c r="Y377" s="23"/>
      <c r="Z377" s="45"/>
      <c r="AA377" s="45"/>
    </row>
    <row r="378" spans="1:27" ht="21" customHeight="1" x14ac:dyDescent="0.25">
      <c r="A378" s="171" t="s">
        <v>500</v>
      </c>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row>
    <row r="379" spans="1:27" x14ac:dyDescent="0.25">
      <c r="A379" s="172" t="s">
        <v>2</v>
      </c>
      <c r="B379" s="172" t="s">
        <v>3</v>
      </c>
      <c r="C379" s="172" t="s">
        <v>4</v>
      </c>
      <c r="D379" s="172" t="s">
        <v>5</v>
      </c>
      <c r="E379" s="172" t="s">
        <v>6</v>
      </c>
      <c r="F379" s="173" t="s">
        <v>7</v>
      </c>
      <c r="G379" s="173" t="s">
        <v>8</v>
      </c>
      <c r="H379" s="172" t="s">
        <v>9</v>
      </c>
      <c r="I379" s="172" t="s">
        <v>10</v>
      </c>
      <c r="J379" s="173" t="s">
        <v>11</v>
      </c>
      <c r="K379" s="173" t="s">
        <v>12</v>
      </c>
      <c r="L379" s="172" t="s">
        <v>13</v>
      </c>
      <c r="M379" s="173" t="s">
        <v>14</v>
      </c>
      <c r="N379" s="172" t="s">
        <v>15</v>
      </c>
      <c r="O379" s="172"/>
      <c r="P379" s="172"/>
      <c r="Q379" s="172" t="s">
        <v>16</v>
      </c>
      <c r="R379" s="172"/>
      <c r="S379" s="172"/>
      <c r="T379" s="172" t="s">
        <v>17</v>
      </c>
      <c r="U379" s="172"/>
      <c r="V379" s="172"/>
      <c r="W379" s="172" t="s">
        <v>18</v>
      </c>
      <c r="X379" s="172"/>
      <c r="Y379" s="172"/>
    </row>
    <row r="380" spans="1:27" x14ac:dyDescent="0.25">
      <c r="A380" s="172"/>
      <c r="B380" s="172"/>
      <c r="C380" s="172"/>
      <c r="D380" s="172"/>
      <c r="E380" s="172"/>
      <c r="F380" s="173"/>
      <c r="G380" s="173"/>
      <c r="H380" s="172"/>
      <c r="I380" s="172"/>
      <c r="J380" s="173"/>
      <c r="K380" s="173"/>
      <c r="L380" s="172"/>
      <c r="M380" s="173"/>
      <c r="N380" s="172"/>
      <c r="O380" s="172"/>
      <c r="P380" s="172"/>
      <c r="Q380" s="172"/>
      <c r="R380" s="172"/>
      <c r="S380" s="172"/>
      <c r="T380" s="172"/>
      <c r="U380" s="172"/>
      <c r="V380" s="172"/>
      <c r="W380" s="172"/>
      <c r="X380" s="172"/>
      <c r="Y380" s="172"/>
    </row>
    <row r="381" spans="1:27" ht="18.75" x14ac:dyDescent="0.25">
      <c r="A381" s="172"/>
      <c r="B381" s="172"/>
      <c r="C381" s="172"/>
      <c r="D381" s="172"/>
      <c r="E381" s="172"/>
      <c r="F381" s="173"/>
      <c r="G381" s="173"/>
      <c r="H381" s="172"/>
      <c r="I381" s="172" t="s">
        <v>19</v>
      </c>
      <c r="J381" s="173" t="s">
        <v>11</v>
      </c>
      <c r="K381" s="173"/>
      <c r="L381" s="172"/>
      <c r="M381" s="173"/>
      <c r="N381" s="35">
        <v>1</v>
      </c>
      <c r="O381" s="35">
        <v>2</v>
      </c>
      <c r="P381" s="35">
        <v>3</v>
      </c>
      <c r="Q381" s="35">
        <v>1</v>
      </c>
      <c r="R381" s="35">
        <v>2</v>
      </c>
      <c r="S381" s="35">
        <v>3</v>
      </c>
      <c r="T381" s="35">
        <v>1</v>
      </c>
      <c r="U381" s="35">
        <v>2</v>
      </c>
      <c r="V381" s="35">
        <v>3</v>
      </c>
      <c r="W381" s="35">
        <v>1</v>
      </c>
      <c r="X381" s="35">
        <v>2</v>
      </c>
      <c r="Y381" s="35">
        <v>3</v>
      </c>
    </row>
    <row r="382" spans="1:27" ht="75" x14ac:dyDescent="0.25">
      <c r="A382" s="167">
        <v>1</v>
      </c>
      <c r="B382" s="166" t="s">
        <v>39</v>
      </c>
      <c r="C382" s="166" t="s">
        <v>40</v>
      </c>
      <c r="D382" s="166" t="s">
        <v>41</v>
      </c>
      <c r="E382" s="168" t="s">
        <v>501</v>
      </c>
      <c r="F382" s="166" t="s">
        <v>502</v>
      </c>
      <c r="G382" s="3" t="s">
        <v>503</v>
      </c>
      <c r="H382" s="5">
        <v>1</v>
      </c>
      <c r="I382" s="5">
        <f>AVERAGE(P382,S382,V382,Y382)</f>
        <v>1</v>
      </c>
      <c r="J382" s="5">
        <f>+I382/H382</f>
        <v>1</v>
      </c>
      <c r="K382" s="3" t="s">
        <v>504</v>
      </c>
      <c r="L382" s="169">
        <v>0</v>
      </c>
      <c r="M382" s="168" t="s">
        <v>505</v>
      </c>
      <c r="N382" s="23"/>
      <c r="O382" s="23"/>
      <c r="P382" s="25">
        <v>1</v>
      </c>
      <c r="Q382" s="23"/>
      <c r="R382" s="23"/>
      <c r="S382" s="25">
        <v>1</v>
      </c>
      <c r="T382" s="23"/>
      <c r="U382" s="23"/>
      <c r="V382" s="25">
        <v>1</v>
      </c>
      <c r="W382" s="23"/>
      <c r="X382" s="23"/>
      <c r="Y382" s="25">
        <v>1</v>
      </c>
    </row>
    <row r="383" spans="1:27" ht="93.75" x14ac:dyDescent="0.25">
      <c r="A383" s="167"/>
      <c r="B383" s="166"/>
      <c r="C383" s="166"/>
      <c r="D383" s="166"/>
      <c r="E383" s="168"/>
      <c r="F383" s="166"/>
      <c r="G383" s="3" t="s">
        <v>506</v>
      </c>
      <c r="H383" s="5">
        <v>1</v>
      </c>
      <c r="I383" s="5">
        <f t="shared" ref="I383:I388" si="37">AVERAGE(P383,S383,V383,Y383)</f>
        <v>1</v>
      </c>
      <c r="J383" s="5">
        <f t="shared" ref="J383:J388" si="38">+I383/H383</f>
        <v>1</v>
      </c>
      <c r="K383" s="9"/>
      <c r="L383" s="169"/>
      <c r="M383" s="168"/>
      <c r="N383" s="23"/>
      <c r="O383" s="23"/>
      <c r="P383" s="25">
        <v>1</v>
      </c>
      <c r="Q383" s="23"/>
      <c r="R383" s="23"/>
      <c r="S383" s="25">
        <v>1</v>
      </c>
      <c r="T383" s="23"/>
      <c r="U383" s="23"/>
      <c r="V383" s="25">
        <v>1</v>
      </c>
      <c r="W383" s="23"/>
      <c r="X383" s="23"/>
      <c r="Y383" s="25">
        <v>1</v>
      </c>
    </row>
    <row r="384" spans="1:27" ht="75" x14ac:dyDescent="0.25">
      <c r="A384" s="167"/>
      <c r="B384" s="166"/>
      <c r="C384" s="166"/>
      <c r="D384" s="166"/>
      <c r="E384" s="168"/>
      <c r="F384" s="166"/>
      <c r="G384" s="3" t="s">
        <v>507</v>
      </c>
      <c r="H384" s="5">
        <v>1</v>
      </c>
      <c r="I384" s="5">
        <f t="shared" si="37"/>
        <v>1</v>
      </c>
      <c r="J384" s="5">
        <f t="shared" si="38"/>
        <v>1</v>
      </c>
      <c r="K384" s="9"/>
      <c r="L384" s="169"/>
      <c r="M384" s="168"/>
      <c r="N384" s="23"/>
      <c r="O384" s="23"/>
      <c r="P384" s="25">
        <v>1</v>
      </c>
      <c r="Q384" s="23"/>
      <c r="R384" s="23"/>
      <c r="S384" s="25">
        <v>1</v>
      </c>
      <c r="T384" s="23"/>
      <c r="U384" s="23"/>
      <c r="V384" s="25">
        <v>1</v>
      </c>
      <c r="W384" s="23"/>
      <c r="X384" s="23"/>
      <c r="Y384" s="25">
        <v>1</v>
      </c>
    </row>
    <row r="385" spans="1:25" ht="56.25" x14ac:dyDescent="0.25">
      <c r="A385" s="167"/>
      <c r="B385" s="166"/>
      <c r="C385" s="166"/>
      <c r="D385" s="166"/>
      <c r="E385" s="168"/>
      <c r="F385" s="166"/>
      <c r="G385" s="3" t="s">
        <v>508</v>
      </c>
      <c r="H385" s="5">
        <v>1</v>
      </c>
      <c r="I385" s="5">
        <f t="shared" si="37"/>
        <v>1</v>
      </c>
      <c r="J385" s="5">
        <f t="shared" si="38"/>
        <v>1</v>
      </c>
      <c r="K385" s="9"/>
      <c r="L385" s="169"/>
      <c r="M385" s="168"/>
      <c r="N385" s="23"/>
      <c r="O385" s="23"/>
      <c r="P385" s="25">
        <v>1</v>
      </c>
      <c r="Q385" s="23"/>
      <c r="R385" s="23"/>
      <c r="S385" s="25">
        <v>1</v>
      </c>
      <c r="T385" s="23"/>
      <c r="U385" s="23"/>
      <c r="V385" s="25">
        <v>1</v>
      </c>
      <c r="W385" s="23"/>
      <c r="X385" s="23"/>
      <c r="Y385" s="25">
        <v>1</v>
      </c>
    </row>
    <row r="386" spans="1:25" ht="56.25" x14ac:dyDescent="0.25">
      <c r="A386" s="167"/>
      <c r="B386" s="166"/>
      <c r="C386" s="166"/>
      <c r="D386" s="166"/>
      <c r="E386" s="168"/>
      <c r="F386" s="166"/>
      <c r="G386" s="3" t="s">
        <v>509</v>
      </c>
      <c r="H386" s="5">
        <v>1</v>
      </c>
      <c r="I386" s="5">
        <f t="shared" si="37"/>
        <v>1</v>
      </c>
      <c r="J386" s="5">
        <f t="shared" si="38"/>
        <v>1</v>
      </c>
      <c r="K386" s="9"/>
      <c r="L386" s="169"/>
      <c r="M386" s="168"/>
      <c r="N386" s="23"/>
      <c r="O386" s="23"/>
      <c r="P386" s="25">
        <v>1</v>
      </c>
      <c r="Q386" s="23"/>
      <c r="R386" s="23"/>
      <c r="S386" s="25">
        <v>1</v>
      </c>
      <c r="T386" s="23"/>
      <c r="U386" s="23"/>
      <c r="V386" s="25">
        <v>1</v>
      </c>
      <c r="W386" s="23"/>
      <c r="X386" s="23"/>
      <c r="Y386" s="25">
        <v>1</v>
      </c>
    </row>
    <row r="387" spans="1:25" ht="56.25" x14ac:dyDescent="0.25">
      <c r="A387" s="167"/>
      <c r="B387" s="166"/>
      <c r="C387" s="166"/>
      <c r="D387" s="166"/>
      <c r="E387" s="168"/>
      <c r="F387" s="166"/>
      <c r="G387" s="3" t="s">
        <v>509</v>
      </c>
      <c r="H387" s="5">
        <v>1</v>
      </c>
      <c r="I387" s="5">
        <f t="shared" si="37"/>
        <v>1</v>
      </c>
      <c r="J387" s="5">
        <f t="shared" si="38"/>
        <v>1</v>
      </c>
      <c r="K387" s="9"/>
      <c r="L387" s="169"/>
      <c r="M387" s="168"/>
      <c r="N387" s="23"/>
      <c r="O387" s="23"/>
      <c r="P387" s="25">
        <v>1</v>
      </c>
      <c r="Q387" s="23"/>
      <c r="R387" s="23"/>
      <c r="S387" s="25">
        <v>1</v>
      </c>
      <c r="T387" s="23"/>
      <c r="U387" s="23"/>
      <c r="V387" s="25">
        <v>1</v>
      </c>
      <c r="W387" s="23"/>
      <c r="X387" s="23"/>
      <c r="Y387" s="25">
        <v>1</v>
      </c>
    </row>
    <row r="388" spans="1:25" ht="56.25" x14ac:dyDescent="0.25">
      <c r="A388" s="167"/>
      <c r="B388" s="166"/>
      <c r="C388" s="166"/>
      <c r="D388" s="166"/>
      <c r="E388" s="168"/>
      <c r="F388" s="166"/>
      <c r="G388" s="3" t="s">
        <v>510</v>
      </c>
      <c r="H388" s="5">
        <v>1</v>
      </c>
      <c r="I388" s="5">
        <f t="shared" si="37"/>
        <v>1</v>
      </c>
      <c r="J388" s="5">
        <f t="shared" si="38"/>
        <v>1</v>
      </c>
      <c r="K388" s="9"/>
      <c r="L388" s="169"/>
      <c r="M388" s="168"/>
      <c r="N388" s="23"/>
      <c r="O388" s="23"/>
      <c r="P388" s="25">
        <v>1</v>
      </c>
      <c r="Q388" s="23"/>
      <c r="R388" s="23"/>
      <c r="S388" s="25">
        <v>1</v>
      </c>
      <c r="T388" s="23"/>
      <c r="U388" s="23"/>
      <c r="V388" s="25">
        <v>1</v>
      </c>
      <c r="W388" s="23"/>
      <c r="X388" s="23"/>
      <c r="Y388" s="25">
        <v>1</v>
      </c>
    </row>
    <row r="389" spans="1:25" ht="131.25" x14ac:dyDescent="0.3">
      <c r="A389" s="23">
        <v>2</v>
      </c>
      <c r="B389" s="9" t="s">
        <v>39</v>
      </c>
      <c r="C389" s="9" t="s">
        <v>40</v>
      </c>
      <c r="D389" s="9" t="s">
        <v>41</v>
      </c>
      <c r="E389" s="9" t="s">
        <v>511</v>
      </c>
      <c r="F389" s="9" t="s">
        <v>512</v>
      </c>
      <c r="G389" s="9" t="s">
        <v>513</v>
      </c>
      <c r="H389" s="1">
        <v>1</v>
      </c>
      <c r="I389" s="1">
        <f>+N389</f>
        <v>1</v>
      </c>
      <c r="J389" s="5">
        <f>+I389/H389</f>
        <v>1</v>
      </c>
      <c r="K389" s="9"/>
      <c r="L389" s="10">
        <v>0</v>
      </c>
      <c r="M389" s="9"/>
      <c r="N389" s="21">
        <v>1</v>
      </c>
      <c r="O389" s="23"/>
      <c r="P389" s="118"/>
      <c r="Q389" s="23"/>
      <c r="R389" s="23"/>
      <c r="S389" s="23"/>
      <c r="T389" s="23"/>
      <c r="U389" s="23"/>
      <c r="V389" s="23"/>
      <c r="W389" s="23"/>
      <c r="X389" s="23"/>
      <c r="Y389" s="23"/>
    </row>
    <row r="390" spans="1:25" ht="150" x14ac:dyDescent="0.3">
      <c r="A390" s="23">
        <v>4</v>
      </c>
      <c r="B390" s="9" t="s">
        <v>39</v>
      </c>
      <c r="C390" s="9" t="s">
        <v>40</v>
      </c>
      <c r="D390" s="9" t="s">
        <v>51</v>
      </c>
      <c r="E390" s="9" t="s">
        <v>52</v>
      </c>
      <c r="F390" s="55" t="s">
        <v>53</v>
      </c>
      <c r="G390" s="9" t="s">
        <v>54</v>
      </c>
      <c r="H390" s="5">
        <v>0.2</v>
      </c>
      <c r="I390" s="5"/>
      <c r="J390" s="5"/>
      <c r="K390" s="9" t="s">
        <v>55</v>
      </c>
      <c r="L390" s="10">
        <v>0</v>
      </c>
      <c r="M390" s="9" t="s">
        <v>56</v>
      </c>
      <c r="N390" s="32"/>
      <c r="O390" s="32"/>
      <c r="P390" s="32"/>
      <c r="Q390" s="32"/>
      <c r="R390" s="32"/>
      <c r="S390" s="25">
        <v>0.05</v>
      </c>
      <c r="T390" s="32"/>
      <c r="U390" s="32"/>
      <c r="V390" s="25">
        <v>0.05</v>
      </c>
      <c r="W390" s="32"/>
      <c r="X390" s="32"/>
      <c r="Y390" s="25">
        <v>0.1</v>
      </c>
    </row>
    <row r="391" spans="1:25" ht="225" x14ac:dyDescent="0.3">
      <c r="A391" s="23">
        <f>1+A390</f>
        <v>5</v>
      </c>
      <c r="B391" s="9" t="s">
        <v>39</v>
      </c>
      <c r="C391" s="9" t="s">
        <v>40</v>
      </c>
      <c r="D391" s="9" t="s">
        <v>41</v>
      </c>
      <c r="E391" s="9" t="s">
        <v>47</v>
      </c>
      <c r="F391" s="55" t="s">
        <v>48</v>
      </c>
      <c r="G391" s="9" t="s">
        <v>49</v>
      </c>
      <c r="H391" s="16">
        <v>3</v>
      </c>
      <c r="I391" s="16">
        <v>3</v>
      </c>
      <c r="J391" s="5">
        <f>+I391/H391</f>
        <v>1</v>
      </c>
      <c r="K391" s="9" t="s">
        <v>50</v>
      </c>
      <c r="L391" s="10">
        <v>0</v>
      </c>
      <c r="M391" s="9" t="s">
        <v>25</v>
      </c>
      <c r="N391" s="39"/>
      <c r="O391" s="39"/>
      <c r="P391" s="39"/>
      <c r="Q391" s="36">
        <v>1</v>
      </c>
      <c r="R391" s="36">
        <v>1</v>
      </c>
      <c r="S391" s="39"/>
      <c r="T391" s="36">
        <v>1</v>
      </c>
      <c r="U391" s="39"/>
      <c r="V391" s="39"/>
      <c r="W391" s="39"/>
      <c r="X391" s="39"/>
      <c r="Y391" s="39"/>
    </row>
    <row r="392" spans="1:25" ht="20.25" x14ac:dyDescent="0.25">
      <c r="A392" s="171" t="s">
        <v>557</v>
      </c>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row>
    <row r="393" spans="1:25" x14ac:dyDescent="0.25">
      <c r="A393" s="172" t="s">
        <v>2</v>
      </c>
      <c r="B393" s="172" t="s">
        <v>3</v>
      </c>
      <c r="C393" s="172" t="s">
        <v>4</v>
      </c>
      <c r="D393" s="172" t="s">
        <v>5</v>
      </c>
      <c r="E393" s="172" t="s">
        <v>6</v>
      </c>
      <c r="F393" s="173" t="s">
        <v>7</v>
      </c>
      <c r="G393" s="173" t="s">
        <v>8</v>
      </c>
      <c r="H393" s="172" t="s">
        <v>9</v>
      </c>
      <c r="I393" s="172" t="s">
        <v>10</v>
      </c>
      <c r="J393" s="173" t="s">
        <v>11</v>
      </c>
      <c r="K393" s="173" t="s">
        <v>12</v>
      </c>
      <c r="L393" s="173" t="s">
        <v>13</v>
      </c>
      <c r="M393" s="173" t="s">
        <v>14</v>
      </c>
      <c r="N393" s="172" t="s">
        <v>15</v>
      </c>
      <c r="O393" s="172"/>
      <c r="P393" s="172"/>
      <c r="Q393" s="172" t="s">
        <v>16</v>
      </c>
      <c r="R393" s="172"/>
      <c r="S393" s="172"/>
      <c r="T393" s="172" t="s">
        <v>17</v>
      </c>
      <c r="U393" s="172"/>
      <c r="V393" s="172"/>
      <c r="W393" s="172" t="s">
        <v>18</v>
      </c>
      <c r="X393" s="172"/>
      <c r="Y393" s="172"/>
    </row>
    <row r="394" spans="1:25" x14ac:dyDescent="0.25">
      <c r="A394" s="172"/>
      <c r="B394" s="172"/>
      <c r="C394" s="172"/>
      <c r="D394" s="172"/>
      <c r="E394" s="172"/>
      <c r="F394" s="173"/>
      <c r="G394" s="173"/>
      <c r="H394" s="172"/>
      <c r="I394" s="172"/>
      <c r="J394" s="173"/>
      <c r="K394" s="173"/>
      <c r="L394" s="173"/>
      <c r="M394" s="173"/>
      <c r="N394" s="172"/>
      <c r="O394" s="172"/>
      <c r="P394" s="172"/>
      <c r="Q394" s="172"/>
      <c r="R394" s="172"/>
      <c r="S394" s="172"/>
      <c r="T394" s="172"/>
      <c r="U394" s="172"/>
      <c r="V394" s="172"/>
      <c r="W394" s="172"/>
      <c r="X394" s="172"/>
      <c r="Y394" s="172"/>
    </row>
    <row r="395" spans="1:25" ht="18.75" x14ac:dyDescent="0.25">
      <c r="A395" s="172"/>
      <c r="B395" s="172"/>
      <c r="C395" s="172"/>
      <c r="D395" s="172"/>
      <c r="E395" s="172"/>
      <c r="F395" s="173"/>
      <c r="G395" s="173"/>
      <c r="H395" s="172"/>
      <c r="I395" s="172" t="s">
        <v>19</v>
      </c>
      <c r="J395" s="173" t="s">
        <v>11</v>
      </c>
      <c r="K395" s="173"/>
      <c r="L395" s="173"/>
      <c r="M395" s="173"/>
      <c r="N395" s="35">
        <v>1</v>
      </c>
      <c r="O395" s="35">
        <v>2</v>
      </c>
      <c r="P395" s="35">
        <v>3</v>
      </c>
      <c r="Q395" s="35">
        <v>1</v>
      </c>
      <c r="R395" s="35">
        <v>2</v>
      </c>
      <c r="S395" s="35">
        <v>3</v>
      </c>
      <c r="T395" s="35">
        <v>1</v>
      </c>
      <c r="U395" s="35">
        <v>2</v>
      </c>
      <c r="V395" s="35">
        <v>3</v>
      </c>
      <c r="W395" s="35">
        <v>1</v>
      </c>
      <c r="X395" s="35">
        <v>2</v>
      </c>
      <c r="Y395" s="35">
        <v>3</v>
      </c>
    </row>
    <row r="396" spans="1:25" ht="141.75" x14ac:dyDescent="0.25">
      <c r="A396" s="167">
        <v>1</v>
      </c>
      <c r="B396" s="168" t="s">
        <v>20</v>
      </c>
      <c r="C396" s="168" t="s">
        <v>58</v>
      </c>
      <c r="D396" s="168" t="s">
        <v>59</v>
      </c>
      <c r="E396" s="2" t="s">
        <v>558</v>
      </c>
      <c r="F396" s="13" t="s">
        <v>559</v>
      </c>
      <c r="G396" s="60" t="s">
        <v>621</v>
      </c>
      <c r="H396" s="1">
        <v>15</v>
      </c>
      <c r="I396" s="16">
        <f>+AVERAGE(N396:Y396)</f>
        <v>1.25</v>
      </c>
      <c r="J396" s="153" t="str">
        <f>+IF(I396=10,"100%",IF(I396=11,"100%",IF(I396=12,"100%",IF(I396=13,"100%",IF(I396=14,"100%",IF(I396&lt;=15,"100%","0%"))))))</f>
        <v>100%</v>
      </c>
      <c r="K396" s="168" t="s">
        <v>560</v>
      </c>
      <c r="L396" s="169" t="s">
        <v>561</v>
      </c>
      <c r="M396" s="168" t="s">
        <v>62</v>
      </c>
      <c r="N396" s="21">
        <v>15</v>
      </c>
      <c r="O396" s="21">
        <f>+'[1]POA 2023'!$O$6</f>
        <v>0</v>
      </c>
      <c r="P396" s="21">
        <f>+'[1]POA 2023'!$P$6</f>
        <v>0</v>
      </c>
      <c r="Q396" s="21">
        <f>+'[1]POA 2023'!$Q$6</f>
        <v>0</v>
      </c>
      <c r="R396" s="21">
        <f>+'[1]POA 2023'!$R$6</f>
        <v>0</v>
      </c>
      <c r="S396" s="21">
        <f>+'[1]POA 2023'!$S$6</f>
        <v>0</v>
      </c>
      <c r="T396" s="21">
        <f>+'[1]POA 2023'!$T$6</f>
        <v>0</v>
      </c>
      <c r="U396" s="21">
        <f>+'[1]POA 2023'!$U$6</f>
        <v>0</v>
      </c>
      <c r="V396" s="21">
        <f>+'[1]POA 2023'!$V$6</f>
        <v>0</v>
      </c>
      <c r="W396" s="21">
        <f>+'[1]POA 2023'!$W$6</f>
        <v>0</v>
      </c>
      <c r="X396" s="21">
        <f>+'[1]POA 2023'!$X$6</f>
        <v>0</v>
      </c>
      <c r="Y396" s="21">
        <f>+'[1]POA 2023'!$Y$6</f>
        <v>0</v>
      </c>
    </row>
    <row r="397" spans="1:25" ht="131.25" x14ac:dyDescent="0.25">
      <c r="A397" s="167"/>
      <c r="B397" s="168"/>
      <c r="C397" s="168"/>
      <c r="D397" s="168"/>
      <c r="E397" s="2" t="s">
        <v>562</v>
      </c>
      <c r="F397" s="15" t="s">
        <v>563</v>
      </c>
      <c r="G397" s="60" t="s">
        <v>564</v>
      </c>
      <c r="H397" s="8">
        <v>1</v>
      </c>
      <c r="I397" s="5">
        <f t="shared" ref="I397:I400" si="39">+AVERAGE(N397:Y397)</f>
        <v>8.3333333333333329E-2</v>
      </c>
      <c r="J397" s="165">
        <f>+I397/H397</f>
        <v>8.3333333333333329E-2</v>
      </c>
      <c r="K397" s="168"/>
      <c r="L397" s="169"/>
      <c r="M397" s="168"/>
      <c r="N397" s="25">
        <f>+'[1]POA 2023'!$N$7</f>
        <v>1</v>
      </c>
      <c r="O397" s="25">
        <f>+'[1]POA 2023'!$O$7</f>
        <v>0</v>
      </c>
      <c r="P397" s="25">
        <f>+'[1]POA 2023'!$P$7</f>
        <v>0</v>
      </c>
      <c r="Q397" s="25">
        <f>+'[1]POA 2023'!$Q$7</f>
        <v>0</v>
      </c>
      <c r="R397" s="25">
        <f>+'[1]POA 2023'!$R$7</f>
        <v>0</v>
      </c>
      <c r="S397" s="25">
        <f>+'[1]POA 2023'!$S$7</f>
        <v>0</v>
      </c>
      <c r="T397" s="25">
        <f>+'[1]POA 2023'!$T$7</f>
        <v>0</v>
      </c>
      <c r="U397" s="25">
        <f>+'[1]POA 2023'!$U$7</f>
        <v>0</v>
      </c>
      <c r="V397" s="25">
        <f>+'[1]POA 2023'!$V$7</f>
        <v>0</v>
      </c>
      <c r="W397" s="25">
        <f>+'[1]POA 2023'!$W$7</f>
        <v>0</v>
      </c>
      <c r="X397" s="25">
        <f>+'[1]POA 2023'!$X$7</f>
        <v>0</v>
      </c>
      <c r="Y397" s="25">
        <f>+'[1]POA 2023'!$Y$7</f>
        <v>0</v>
      </c>
    </row>
    <row r="398" spans="1:25" ht="126" x14ac:dyDescent="0.25">
      <c r="A398" s="167"/>
      <c r="B398" s="168"/>
      <c r="C398" s="168"/>
      <c r="D398" s="168"/>
      <c r="E398" s="2" t="s">
        <v>565</v>
      </c>
      <c r="F398" s="170" t="s">
        <v>566</v>
      </c>
      <c r="G398" s="60" t="s">
        <v>567</v>
      </c>
      <c r="H398" s="8">
        <v>1</v>
      </c>
      <c r="I398" s="5">
        <f t="shared" si="39"/>
        <v>8.3333333333333329E-2</v>
      </c>
      <c r="J398" s="165">
        <f t="shared" ref="J398:J402" si="40">+I398/H398</f>
        <v>8.3333333333333329E-2</v>
      </c>
      <c r="K398" s="168"/>
      <c r="L398" s="169"/>
      <c r="M398" s="168"/>
      <c r="N398" s="25">
        <f>+'[1]POA 2023'!$N$8</f>
        <v>1</v>
      </c>
      <c r="O398" s="25">
        <f>+'[1]POA 2023'!$O$8</f>
        <v>0</v>
      </c>
      <c r="P398" s="25">
        <f>+'[1]POA 2023'!$P$8</f>
        <v>0</v>
      </c>
      <c r="Q398" s="25">
        <f>+'[1]POA 2023'!$Q$8</f>
        <v>0</v>
      </c>
      <c r="R398" s="25">
        <f>+'[1]POA 2023'!$R$8</f>
        <v>0</v>
      </c>
      <c r="S398" s="25">
        <f>+'[1]POA 2023'!$S$8</f>
        <v>0</v>
      </c>
      <c r="T398" s="25">
        <f>+'[1]POA 2023'!$T$8</f>
        <v>0</v>
      </c>
      <c r="U398" s="25">
        <f>+'[1]POA 2023'!$U$8</f>
        <v>0</v>
      </c>
      <c r="V398" s="25">
        <f>+'[1]POA 2023'!$V$8</f>
        <v>0</v>
      </c>
      <c r="W398" s="25">
        <f>+'[1]POA 2023'!$W$8</f>
        <v>0</v>
      </c>
      <c r="X398" s="25">
        <f>+'[1]POA 2023'!$X$8</f>
        <v>0</v>
      </c>
      <c r="Y398" s="25">
        <f>+'[1]POA 2023'!$Y$8</f>
        <v>0</v>
      </c>
    </row>
    <row r="399" spans="1:25" ht="204.75" x14ac:dyDescent="0.25">
      <c r="A399" s="167"/>
      <c r="B399" s="168"/>
      <c r="C399" s="168"/>
      <c r="D399" s="168"/>
      <c r="E399" s="139" t="s">
        <v>568</v>
      </c>
      <c r="F399" s="170"/>
      <c r="G399" s="60" t="s">
        <v>569</v>
      </c>
      <c r="H399" s="8">
        <v>1</v>
      </c>
      <c r="I399" s="5">
        <f t="shared" si="39"/>
        <v>8.3333333333333329E-2</v>
      </c>
      <c r="J399" s="165">
        <f t="shared" si="40"/>
        <v>8.3333333333333329E-2</v>
      </c>
      <c r="K399" s="168"/>
      <c r="L399" s="169"/>
      <c r="M399" s="168"/>
      <c r="N399" s="25">
        <f>+'[1]POA 2023'!$N$9</f>
        <v>1</v>
      </c>
      <c r="O399" s="25">
        <f>+'[1]POA 2023'!$O$9</f>
        <v>0</v>
      </c>
      <c r="P399" s="25">
        <f>+'[1]POA 2023'!$P$9</f>
        <v>0</v>
      </c>
      <c r="Q399" s="25">
        <f>+'[1]POA 2023'!$Q$9</f>
        <v>0</v>
      </c>
      <c r="R399" s="25">
        <f>+'[1]POA 2023'!$R$9</f>
        <v>0</v>
      </c>
      <c r="S399" s="25">
        <f>+'[1]POA 2023'!$S$9</f>
        <v>0</v>
      </c>
      <c r="T399" s="25">
        <f>+'[1]POA 2023'!$T$9</f>
        <v>0</v>
      </c>
      <c r="U399" s="25">
        <f>+'[1]POA 2023'!$U$9</f>
        <v>0</v>
      </c>
      <c r="V399" s="25">
        <f>+'[1]POA 2023'!$V$9</f>
        <v>0</v>
      </c>
      <c r="W399" s="25">
        <f>+'[1]POA 2023'!$W$9</f>
        <v>0</v>
      </c>
      <c r="X399" s="25">
        <f>+'[1]POA 2023'!$X$9</f>
        <v>0</v>
      </c>
      <c r="Y399" s="25">
        <f>+'[1]POA 2023'!$Y$9</f>
        <v>0</v>
      </c>
    </row>
    <row r="400" spans="1:25" ht="126" x14ac:dyDescent="0.25">
      <c r="A400" s="167"/>
      <c r="B400" s="168"/>
      <c r="C400" s="168"/>
      <c r="D400" s="168"/>
      <c r="E400" s="139" t="s">
        <v>570</v>
      </c>
      <c r="F400" s="13" t="s">
        <v>571</v>
      </c>
      <c r="G400" s="60" t="s">
        <v>572</v>
      </c>
      <c r="H400" s="8">
        <v>1</v>
      </c>
      <c r="I400" s="5">
        <f t="shared" si="39"/>
        <v>8.3333333333333329E-2</v>
      </c>
      <c r="J400" s="165">
        <f t="shared" si="40"/>
        <v>8.3333333333333329E-2</v>
      </c>
      <c r="K400" s="168"/>
      <c r="L400" s="169"/>
      <c r="M400" s="168"/>
      <c r="N400" s="25">
        <f>+'[1]POA 2023'!$N$10</f>
        <v>1</v>
      </c>
      <c r="O400" s="25">
        <f>+'[1]POA 2023'!$O$10</f>
        <v>0</v>
      </c>
      <c r="P400" s="25">
        <f>+'[1]POA 2023'!$P$10</f>
        <v>0</v>
      </c>
      <c r="Q400" s="25">
        <f>+'[1]POA 2023'!$Q$10</f>
        <v>0</v>
      </c>
      <c r="R400" s="25">
        <f>+'[1]POA 2023'!$R$10</f>
        <v>0</v>
      </c>
      <c r="S400" s="25">
        <f>+'[1]POA 2023'!$S$10</f>
        <v>0</v>
      </c>
      <c r="T400" s="25">
        <f>+'[1]POA 2023'!$T$10</f>
        <v>0</v>
      </c>
      <c r="U400" s="25">
        <f>+'[1]POA 2023'!$U$10</f>
        <v>0</v>
      </c>
      <c r="V400" s="25">
        <f>+'[1]POA 2023'!$V$10</f>
        <v>0</v>
      </c>
      <c r="W400" s="25">
        <f>+'[1]POA 2023'!$W$10</f>
        <v>0</v>
      </c>
      <c r="X400" s="25">
        <f>+'[1]POA 2023'!$X$10</f>
        <v>0</v>
      </c>
      <c r="Y400" s="25">
        <f>+'[1]POA 2023'!$Y$10</f>
        <v>0</v>
      </c>
    </row>
    <row r="401" spans="1:25" ht="131.25" x14ac:dyDescent="0.25">
      <c r="A401" s="23">
        <v>4</v>
      </c>
      <c r="B401" s="9" t="s">
        <v>39</v>
      </c>
      <c r="C401" s="9" t="s">
        <v>40</v>
      </c>
      <c r="D401" s="9" t="s">
        <v>51</v>
      </c>
      <c r="E401" s="13" t="s">
        <v>52</v>
      </c>
      <c r="F401" s="13" t="s">
        <v>63</v>
      </c>
      <c r="G401" s="13" t="s">
        <v>54</v>
      </c>
      <c r="H401" s="19">
        <v>0.2</v>
      </c>
      <c r="I401" s="19">
        <f>+S401+V401+Y401</f>
        <v>0</v>
      </c>
      <c r="J401" s="165">
        <f t="shared" si="40"/>
        <v>0</v>
      </c>
      <c r="K401" s="17" t="s">
        <v>55</v>
      </c>
      <c r="L401" s="75">
        <v>0</v>
      </c>
      <c r="M401" s="11" t="s">
        <v>56</v>
      </c>
      <c r="N401" s="23"/>
      <c r="O401" s="23"/>
      <c r="P401" s="23"/>
      <c r="Q401" s="23"/>
      <c r="R401" s="23"/>
      <c r="S401" s="25">
        <f>+'[1]POA 2023'!$S$11</f>
        <v>0</v>
      </c>
      <c r="T401" s="23"/>
      <c r="U401" s="23"/>
      <c r="V401" s="25">
        <f>+'[1]POA 2023'!$V$11</f>
        <v>0</v>
      </c>
      <c r="W401" s="23"/>
      <c r="X401" s="23"/>
      <c r="Y401" s="25">
        <f>+'[1]POA 2023'!$Y$11</f>
        <v>0</v>
      </c>
    </row>
    <row r="402" spans="1:25" ht="225" x14ac:dyDescent="0.25">
      <c r="A402" s="23">
        <v>5</v>
      </c>
      <c r="B402" s="9" t="s">
        <v>39</v>
      </c>
      <c r="C402" s="9" t="s">
        <v>40</v>
      </c>
      <c r="D402" s="9" t="s">
        <v>41</v>
      </c>
      <c r="E402" s="13" t="s">
        <v>47</v>
      </c>
      <c r="F402" s="15" t="s">
        <v>48</v>
      </c>
      <c r="G402" s="13" t="s">
        <v>49</v>
      </c>
      <c r="H402" s="11">
        <v>5</v>
      </c>
      <c r="I402" s="11">
        <f>+Q402+R402+S402+T402+W402</f>
        <v>0</v>
      </c>
      <c r="J402" s="165">
        <f t="shared" si="40"/>
        <v>0</v>
      </c>
      <c r="K402" s="17" t="s">
        <v>50</v>
      </c>
      <c r="L402" s="75">
        <v>0</v>
      </c>
      <c r="M402" s="9" t="s">
        <v>25</v>
      </c>
      <c r="N402" s="39"/>
      <c r="O402" s="39"/>
      <c r="P402" s="39"/>
      <c r="Q402" s="36">
        <f>+'[1]POA 2023'!$Q$12</f>
        <v>0</v>
      </c>
      <c r="R402" s="36">
        <f>+'[1]POA 2023'!$R$12</f>
        <v>0</v>
      </c>
      <c r="S402" s="36">
        <f>+'[1]POA 2023'!$S$12</f>
        <v>0</v>
      </c>
      <c r="T402" s="36">
        <f>+'[1]POA 2023'!$T$12</f>
        <v>0</v>
      </c>
      <c r="U402" s="39"/>
      <c r="V402" s="39"/>
      <c r="W402" s="36">
        <f>+'[1]POA 2023'!$W$12</f>
        <v>0</v>
      </c>
      <c r="X402" s="39"/>
      <c r="Y402" s="39"/>
    </row>
  </sheetData>
  <mergeCells count="718">
    <mergeCell ref="A172:A177"/>
    <mergeCell ref="B172:B177"/>
    <mergeCell ref="C172:C177"/>
    <mergeCell ref="D172:D177"/>
    <mergeCell ref="E172:E177"/>
    <mergeCell ref="F172:F177"/>
    <mergeCell ref="K172:K177"/>
    <mergeCell ref="L172:L177"/>
    <mergeCell ref="M172:M177"/>
    <mergeCell ref="A166:Y166"/>
    <mergeCell ref="A167:A169"/>
    <mergeCell ref="B167:B169"/>
    <mergeCell ref="C167:C169"/>
    <mergeCell ref="D167:D169"/>
    <mergeCell ref="E167:E169"/>
    <mergeCell ref="F167:F169"/>
    <mergeCell ref="G167:G169"/>
    <mergeCell ref="H167:H169"/>
    <mergeCell ref="I167:I169"/>
    <mergeCell ref="J167:J169"/>
    <mergeCell ref="K167:K169"/>
    <mergeCell ref="L167:L169"/>
    <mergeCell ref="M167:M169"/>
    <mergeCell ref="N167:P168"/>
    <mergeCell ref="Q167:S168"/>
    <mergeCell ref="T167:V168"/>
    <mergeCell ref="W167:Y168"/>
    <mergeCell ref="A106:A108"/>
    <mergeCell ref="B106:B112"/>
    <mergeCell ref="C106:C112"/>
    <mergeCell ref="D106:D112"/>
    <mergeCell ref="E106:E108"/>
    <mergeCell ref="F106:F108"/>
    <mergeCell ref="K106:K112"/>
    <mergeCell ref="L106:L115"/>
    <mergeCell ref="M106:M115"/>
    <mergeCell ref="F110:F111"/>
    <mergeCell ref="B113:B115"/>
    <mergeCell ref="C113:C115"/>
    <mergeCell ref="D113:D115"/>
    <mergeCell ref="K113:K114"/>
    <mergeCell ref="A102:Y102"/>
    <mergeCell ref="A103:A105"/>
    <mergeCell ref="B103:B105"/>
    <mergeCell ref="C103:C105"/>
    <mergeCell ref="D103:D105"/>
    <mergeCell ref="E103:E105"/>
    <mergeCell ref="F103:F105"/>
    <mergeCell ref="G103:G105"/>
    <mergeCell ref="H103:H105"/>
    <mergeCell ref="I103:I105"/>
    <mergeCell ref="J103:J105"/>
    <mergeCell ref="K103:K105"/>
    <mergeCell ref="L103:L105"/>
    <mergeCell ref="M103:M105"/>
    <mergeCell ref="N103:P104"/>
    <mergeCell ref="Q103:S104"/>
    <mergeCell ref="T103:V104"/>
    <mergeCell ref="W103:Y104"/>
    <mergeCell ref="A337:Y337"/>
    <mergeCell ref="A338:A340"/>
    <mergeCell ref="B338:B340"/>
    <mergeCell ref="C338:C340"/>
    <mergeCell ref="D338:D340"/>
    <mergeCell ref="E338:E340"/>
    <mergeCell ref="F338:F340"/>
    <mergeCell ref="G338:G340"/>
    <mergeCell ref="H338:H340"/>
    <mergeCell ref="I338:I340"/>
    <mergeCell ref="J338:J340"/>
    <mergeCell ref="K338:K340"/>
    <mergeCell ref="L338:L340"/>
    <mergeCell ref="M338:M340"/>
    <mergeCell ref="N338:P339"/>
    <mergeCell ref="Q338:S339"/>
    <mergeCell ref="T338:V339"/>
    <mergeCell ref="W338:Y339"/>
    <mergeCell ref="D331:D332"/>
    <mergeCell ref="E331:E332"/>
    <mergeCell ref="F331:F332"/>
    <mergeCell ref="A327:A329"/>
    <mergeCell ref="B327:B329"/>
    <mergeCell ref="C327:C329"/>
    <mergeCell ref="D327:D329"/>
    <mergeCell ref="E327:E329"/>
    <mergeCell ref="F327:F329"/>
    <mergeCell ref="A331:A332"/>
    <mergeCell ref="B331:B332"/>
    <mergeCell ref="C331:C332"/>
    <mergeCell ref="M270:M272"/>
    <mergeCell ref="A274:A275"/>
    <mergeCell ref="B274:B275"/>
    <mergeCell ref="C274:C275"/>
    <mergeCell ref="D274:D275"/>
    <mergeCell ref="E274:E275"/>
    <mergeCell ref="F274:F275"/>
    <mergeCell ref="M274:M275"/>
    <mergeCell ref="A278:Y278"/>
    <mergeCell ref="G327:G329"/>
    <mergeCell ref="H327:H329"/>
    <mergeCell ref="I327:I329"/>
    <mergeCell ref="A270:A273"/>
    <mergeCell ref="B270:B273"/>
    <mergeCell ref="C270:C273"/>
    <mergeCell ref="D270:D273"/>
    <mergeCell ref="E270:E273"/>
    <mergeCell ref="F270:F273"/>
    <mergeCell ref="A279:A281"/>
    <mergeCell ref="B279:B281"/>
    <mergeCell ref="C279:C281"/>
    <mergeCell ref="A326:Y326"/>
    <mergeCell ref="J327:J329"/>
    <mergeCell ref="K327:K329"/>
    <mergeCell ref="F279:F281"/>
    <mergeCell ref="G279:G281"/>
    <mergeCell ref="H279:H281"/>
    <mergeCell ref="I279:I281"/>
    <mergeCell ref="J279:J281"/>
    <mergeCell ref="K279:K281"/>
    <mergeCell ref="L279:L281"/>
    <mergeCell ref="M279:M281"/>
    <mergeCell ref="N279:P280"/>
    <mergeCell ref="A263:Y263"/>
    <mergeCell ref="A264:A266"/>
    <mergeCell ref="B264:B266"/>
    <mergeCell ref="C264:C266"/>
    <mergeCell ref="D264:D266"/>
    <mergeCell ref="E264:E266"/>
    <mergeCell ref="F264:F266"/>
    <mergeCell ref="G264:G266"/>
    <mergeCell ref="H264:H266"/>
    <mergeCell ref="I264:I266"/>
    <mergeCell ref="N264:P265"/>
    <mergeCell ref="Q264:S265"/>
    <mergeCell ref="T264:V265"/>
    <mergeCell ref="W264:Y265"/>
    <mergeCell ref="J264:J266"/>
    <mergeCell ref="K264:K266"/>
    <mergeCell ref="L264:L266"/>
    <mergeCell ref="M264:M266"/>
    <mergeCell ref="A252:Y252"/>
    <mergeCell ref="A253:A255"/>
    <mergeCell ref="B253:B255"/>
    <mergeCell ref="C253:C255"/>
    <mergeCell ref="D253:D255"/>
    <mergeCell ref="E253:E255"/>
    <mergeCell ref="F253:F255"/>
    <mergeCell ref="G253:G255"/>
    <mergeCell ref="H253:H255"/>
    <mergeCell ref="I253:I255"/>
    <mergeCell ref="J253:J255"/>
    <mergeCell ref="K253:K255"/>
    <mergeCell ref="L253:L255"/>
    <mergeCell ref="M253:M255"/>
    <mergeCell ref="N253:P254"/>
    <mergeCell ref="Q253:S254"/>
    <mergeCell ref="T253:V254"/>
    <mergeCell ref="W253:Y254"/>
    <mergeCell ref="M221:M224"/>
    <mergeCell ref="A218:A220"/>
    <mergeCell ref="B218:B220"/>
    <mergeCell ref="C218:C220"/>
    <mergeCell ref="D218:D220"/>
    <mergeCell ref="E218:E220"/>
    <mergeCell ref="F218:F220"/>
    <mergeCell ref="A221:A224"/>
    <mergeCell ref="B221:B224"/>
    <mergeCell ref="C221:C224"/>
    <mergeCell ref="D221:D224"/>
    <mergeCell ref="E221:E224"/>
    <mergeCell ref="F221:F224"/>
    <mergeCell ref="A206:Y206"/>
    <mergeCell ref="A207:A209"/>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P208"/>
    <mergeCell ref="Q207:S208"/>
    <mergeCell ref="T207:V208"/>
    <mergeCell ref="W207:Y208"/>
    <mergeCell ref="A194:Y194"/>
    <mergeCell ref="A195:A197"/>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P196"/>
    <mergeCell ref="Q195:S196"/>
    <mergeCell ref="T195:V196"/>
    <mergeCell ref="W195:Y196"/>
    <mergeCell ref="F182:F184"/>
    <mergeCell ref="G182:G184"/>
    <mergeCell ref="H182:H184"/>
    <mergeCell ref="I182:I184"/>
    <mergeCell ref="T182:V183"/>
    <mergeCell ref="W182:Y183"/>
    <mergeCell ref="A185:A187"/>
    <mergeCell ref="B185:B187"/>
    <mergeCell ref="J182:J184"/>
    <mergeCell ref="K182:K184"/>
    <mergeCell ref="L182:L184"/>
    <mergeCell ref="M182:M184"/>
    <mergeCell ref="N182:P183"/>
    <mergeCell ref="Q182:S183"/>
    <mergeCell ref="C185:C187"/>
    <mergeCell ref="D185:D187"/>
    <mergeCell ref="E185:E187"/>
    <mergeCell ref="F185:F187"/>
    <mergeCell ref="M185:M187"/>
    <mergeCell ref="A93:A95"/>
    <mergeCell ref="B93:B99"/>
    <mergeCell ref="C93:C99"/>
    <mergeCell ref="D93:D99"/>
    <mergeCell ref="E93:E95"/>
    <mergeCell ref="F93:F95"/>
    <mergeCell ref="K93:K99"/>
    <mergeCell ref="L93:L100"/>
    <mergeCell ref="M93:M100"/>
    <mergeCell ref="F97:F98"/>
    <mergeCell ref="A89:Y89"/>
    <mergeCell ref="A90:A92"/>
    <mergeCell ref="B90:B92"/>
    <mergeCell ref="C90:C92"/>
    <mergeCell ref="D90:D92"/>
    <mergeCell ref="E90:E92"/>
    <mergeCell ref="F90:F92"/>
    <mergeCell ref="G90:G92"/>
    <mergeCell ref="H90:H92"/>
    <mergeCell ref="I90:I92"/>
    <mergeCell ref="J90:J92"/>
    <mergeCell ref="K90:K92"/>
    <mergeCell ref="L90:L92"/>
    <mergeCell ref="M90:M92"/>
    <mergeCell ref="N90:P91"/>
    <mergeCell ref="Q90:S91"/>
    <mergeCell ref="T90:V91"/>
    <mergeCell ref="W90:Y91"/>
    <mergeCell ref="M78:M87"/>
    <mergeCell ref="L78:L87"/>
    <mergeCell ref="A78:A80"/>
    <mergeCell ref="B78:B84"/>
    <mergeCell ref="C78:C84"/>
    <mergeCell ref="D78:D84"/>
    <mergeCell ref="E78:E80"/>
    <mergeCell ref="F78:F80"/>
    <mergeCell ref="K78:K84"/>
    <mergeCell ref="F82:F83"/>
    <mergeCell ref="B85:B87"/>
    <mergeCell ref="C85:C87"/>
    <mergeCell ref="D85:D87"/>
    <mergeCell ref="K85:K86"/>
    <mergeCell ref="L75:L77"/>
    <mergeCell ref="M75:M77"/>
    <mergeCell ref="N75:P76"/>
    <mergeCell ref="Q75:S76"/>
    <mergeCell ref="T75:V76"/>
    <mergeCell ref="W75:Y76"/>
    <mergeCell ref="A63:A65"/>
    <mergeCell ref="B63:B69"/>
    <mergeCell ref="C63:C69"/>
    <mergeCell ref="D63:D69"/>
    <mergeCell ref="E63:E65"/>
    <mergeCell ref="F63:F65"/>
    <mergeCell ref="K63:K69"/>
    <mergeCell ref="F67:F68"/>
    <mergeCell ref="B70:B72"/>
    <mergeCell ref="C70:C72"/>
    <mergeCell ref="D70:D72"/>
    <mergeCell ref="K70:K71"/>
    <mergeCell ref="C75:C77"/>
    <mergeCell ref="D75:D77"/>
    <mergeCell ref="E75:E77"/>
    <mergeCell ref="F75:F77"/>
    <mergeCell ref="G75:G77"/>
    <mergeCell ref="H75:H77"/>
    <mergeCell ref="I75:I77"/>
    <mergeCell ref="J75:J77"/>
    <mergeCell ref="K75:K77"/>
    <mergeCell ref="B55:B57"/>
    <mergeCell ref="C55:C57"/>
    <mergeCell ref="D55:D57"/>
    <mergeCell ref="F48:F50"/>
    <mergeCell ref="K48:K57"/>
    <mergeCell ref="L48:L58"/>
    <mergeCell ref="M48:M58"/>
    <mergeCell ref="F52:F53"/>
    <mergeCell ref="L63:L73"/>
    <mergeCell ref="A59:Y59"/>
    <mergeCell ref="A60:A62"/>
    <mergeCell ref="B60:B62"/>
    <mergeCell ref="C60:C62"/>
    <mergeCell ref="D60:D62"/>
    <mergeCell ref="E60:E62"/>
    <mergeCell ref="F60:F62"/>
    <mergeCell ref="G60:G62"/>
    <mergeCell ref="H60:H62"/>
    <mergeCell ref="I60:I62"/>
    <mergeCell ref="J60:J62"/>
    <mergeCell ref="K60:K62"/>
    <mergeCell ref="L60:L62"/>
    <mergeCell ref="M60:M62"/>
    <mergeCell ref="N60:P61"/>
    <mergeCell ref="A48:A50"/>
    <mergeCell ref="B48:B54"/>
    <mergeCell ref="C48:C54"/>
    <mergeCell ref="D48:D54"/>
    <mergeCell ref="E48:E50"/>
    <mergeCell ref="M45:M47"/>
    <mergeCell ref="N45:P46"/>
    <mergeCell ref="Q45:S46"/>
    <mergeCell ref="T45:V46"/>
    <mergeCell ref="W45:Y46"/>
    <mergeCell ref="A31:Y31"/>
    <mergeCell ref="K35:K41"/>
    <mergeCell ref="A44:Y44"/>
    <mergeCell ref="A45:A47"/>
    <mergeCell ref="B45:B47"/>
    <mergeCell ref="C45:C47"/>
    <mergeCell ref="D45:D47"/>
    <mergeCell ref="E45:E47"/>
    <mergeCell ref="F45:F47"/>
    <mergeCell ref="G45:G47"/>
    <mergeCell ref="H45:H47"/>
    <mergeCell ref="I45:I47"/>
    <mergeCell ref="J45:J47"/>
    <mergeCell ref="K45:K47"/>
    <mergeCell ref="L45:L47"/>
    <mergeCell ref="T32:V33"/>
    <mergeCell ref="W32:Y33"/>
    <mergeCell ref="A35:A37"/>
    <mergeCell ref="B35:B41"/>
    <mergeCell ref="C35:C41"/>
    <mergeCell ref="D35:D41"/>
    <mergeCell ref="E35:E37"/>
    <mergeCell ref="F35:F37"/>
    <mergeCell ref="L35:L43"/>
    <mergeCell ref="M35:M43"/>
    <mergeCell ref="F39:F40"/>
    <mergeCell ref="K32:K34"/>
    <mergeCell ref="L32:L34"/>
    <mergeCell ref="M32:M34"/>
    <mergeCell ref="N32:P33"/>
    <mergeCell ref="Q32:S33"/>
    <mergeCell ref="F32:F34"/>
    <mergeCell ref="G32:G34"/>
    <mergeCell ref="H32:H34"/>
    <mergeCell ref="I32:I34"/>
    <mergeCell ref="J32:J34"/>
    <mergeCell ref="A32:A34"/>
    <mergeCell ref="B32:B34"/>
    <mergeCell ref="C32:C34"/>
    <mergeCell ref="D32:D34"/>
    <mergeCell ref="E32:E34"/>
    <mergeCell ref="F22:F24"/>
    <mergeCell ref="K22:K28"/>
    <mergeCell ref="L22:L30"/>
    <mergeCell ref="M22:M30"/>
    <mergeCell ref="F26:F27"/>
    <mergeCell ref="A22:A24"/>
    <mergeCell ref="B22:B28"/>
    <mergeCell ref="C22:C28"/>
    <mergeCell ref="D22:D28"/>
    <mergeCell ref="E22:E24"/>
    <mergeCell ref="M19:M21"/>
    <mergeCell ref="N19:P20"/>
    <mergeCell ref="Q19:S20"/>
    <mergeCell ref="T19:V20"/>
    <mergeCell ref="W19:Y20"/>
    <mergeCell ref="A3:Y3"/>
    <mergeCell ref="A18:Y18"/>
    <mergeCell ref="A7:A9"/>
    <mergeCell ref="A19:A21"/>
    <mergeCell ref="B19:B21"/>
    <mergeCell ref="C19:C21"/>
    <mergeCell ref="D19:D21"/>
    <mergeCell ref="E19:E21"/>
    <mergeCell ref="F19:F21"/>
    <mergeCell ref="G19:G21"/>
    <mergeCell ref="H19:H21"/>
    <mergeCell ref="I19:I21"/>
    <mergeCell ref="J19:J21"/>
    <mergeCell ref="K19:K21"/>
    <mergeCell ref="L19:L21"/>
    <mergeCell ref="N4:P5"/>
    <mergeCell ref="E7:E9"/>
    <mergeCell ref="C7:C13"/>
    <mergeCell ref="L4:L6"/>
    <mergeCell ref="K7:K13"/>
    <mergeCell ref="M4:M6"/>
    <mergeCell ref="Q4:S5"/>
    <mergeCell ref="T4:V5"/>
    <mergeCell ref="W4:Y5"/>
    <mergeCell ref="I4:I6"/>
    <mergeCell ref="J4:J6"/>
    <mergeCell ref="K4:K6"/>
    <mergeCell ref="M7:M16"/>
    <mergeCell ref="K14:K15"/>
    <mergeCell ref="L7:L16"/>
    <mergeCell ref="A4:A6"/>
    <mergeCell ref="B4:B6"/>
    <mergeCell ref="C4:C6"/>
    <mergeCell ref="C14:C16"/>
    <mergeCell ref="D4:D6"/>
    <mergeCell ref="E4:E6"/>
    <mergeCell ref="F4:F6"/>
    <mergeCell ref="G4:G6"/>
    <mergeCell ref="H4:H6"/>
    <mergeCell ref="D14:D16"/>
    <mergeCell ref="B7:B13"/>
    <mergeCell ref="B14:B16"/>
    <mergeCell ref="F11:F12"/>
    <mergeCell ref="D7:D13"/>
    <mergeCell ref="F7:F9"/>
    <mergeCell ref="Q60:S61"/>
    <mergeCell ref="T60:V61"/>
    <mergeCell ref="W60:Y61"/>
    <mergeCell ref="A132:Y132"/>
    <mergeCell ref="A133:A135"/>
    <mergeCell ref="B133:B135"/>
    <mergeCell ref="C133:C135"/>
    <mergeCell ref="D133:D135"/>
    <mergeCell ref="E133:E135"/>
    <mergeCell ref="F133:F135"/>
    <mergeCell ref="G133:G135"/>
    <mergeCell ref="H133:H135"/>
    <mergeCell ref="I133:I135"/>
    <mergeCell ref="J133:J135"/>
    <mergeCell ref="K133:K135"/>
    <mergeCell ref="L133:L135"/>
    <mergeCell ref="M133:M135"/>
    <mergeCell ref="N133:P134"/>
    <mergeCell ref="Q133:S134"/>
    <mergeCell ref="T133:V134"/>
    <mergeCell ref="W133:Y134"/>
    <mergeCell ref="A74:Y74"/>
    <mergeCell ref="A75:A77"/>
    <mergeCell ref="B75:B77"/>
    <mergeCell ref="A181:Y181"/>
    <mergeCell ref="A182:A184"/>
    <mergeCell ref="B182:B184"/>
    <mergeCell ref="C182:C184"/>
    <mergeCell ref="A143:Y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N144:P145"/>
    <mergeCell ref="Q144:S145"/>
    <mergeCell ref="T144:V145"/>
    <mergeCell ref="W144:Y145"/>
    <mergeCell ref="D182:D184"/>
    <mergeCell ref="E182:E184"/>
    <mergeCell ref="A154:Y154"/>
    <mergeCell ref="A155:A157"/>
    <mergeCell ref="B155:B157"/>
    <mergeCell ref="C155:C157"/>
    <mergeCell ref="D155:D157"/>
    <mergeCell ref="E155:E157"/>
    <mergeCell ref="F155:F157"/>
    <mergeCell ref="G155:G157"/>
    <mergeCell ref="H155:H157"/>
    <mergeCell ref="I155:I157"/>
    <mergeCell ref="J155:J157"/>
    <mergeCell ref="K155:K157"/>
    <mergeCell ref="L155:L157"/>
    <mergeCell ref="M155:M157"/>
    <mergeCell ref="N155:P156"/>
    <mergeCell ref="Q155:S156"/>
    <mergeCell ref="T155:V156"/>
    <mergeCell ref="W155:Y156"/>
    <mergeCell ref="A226:Y226"/>
    <mergeCell ref="A227:A229"/>
    <mergeCell ref="B227:B229"/>
    <mergeCell ref="C227:C229"/>
    <mergeCell ref="D227:D229"/>
    <mergeCell ref="E227:E229"/>
    <mergeCell ref="F227:F229"/>
    <mergeCell ref="G227:G229"/>
    <mergeCell ref="H227:H229"/>
    <mergeCell ref="I227:I229"/>
    <mergeCell ref="J227:J229"/>
    <mergeCell ref="K227:K229"/>
    <mergeCell ref="L227:L229"/>
    <mergeCell ref="M227:M229"/>
    <mergeCell ref="N227:P228"/>
    <mergeCell ref="Q227:S228"/>
    <mergeCell ref="T227:V228"/>
    <mergeCell ref="W227:Y228"/>
    <mergeCell ref="E234:E235"/>
    <mergeCell ref="F234:F235"/>
    <mergeCell ref="A242:Y242"/>
    <mergeCell ref="A243:A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P244"/>
    <mergeCell ref="Q243:S244"/>
    <mergeCell ref="T243:V244"/>
    <mergeCell ref="W243:Y244"/>
    <mergeCell ref="A234:A235"/>
    <mergeCell ref="B234:B235"/>
    <mergeCell ref="C234:C235"/>
    <mergeCell ref="D234:D235"/>
    <mergeCell ref="Q279:S280"/>
    <mergeCell ref="T279:V280"/>
    <mergeCell ref="W279:Y280"/>
    <mergeCell ref="A289:Y289"/>
    <mergeCell ref="A290:A292"/>
    <mergeCell ref="B290:B292"/>
    <mergeCell ref="C290:C292"/>
    <mergeCell ref="D290:D292"/>
    <mergeCell ref="E290:E292"/>
    <mergeCell ref="F290:F292"/>
    <mergeCell ref="G290:G292"/>
    <mergeCell ref="H290:H292"/>
    <mergeCell ref="I290:I292"/>
    <mergeCell ref="J290:J292"/>
    <mergeCell ref="K290:K292"/>
    <mergeCell ref="L290:L292"/>
    <mergeCell ref="M290:M292"/>
    <mergeCell ref="N290:P291"/>
    <mergeCell ref="Q290:S291"/>
    <mergeCell ref="T290:V291"/>
    <mergeCell ref="W290:Y291"/>
    <mergeCell ref="D279:D281"/>
    <mergeCell ref="E279:E281"/>
    <mergeCell ref="Q327:S328"/>
    <mergeCell ref="T327:V328"/>
    <mergeCell ref="W327:Y328"/>
    <mergeCell ref="A299:Y299"/>
    <mergeCell ref="A300:A302"/>
    <mergeCell ref="B300:B302"/>
    <mergeCell ref="C300:C302"/>
    <mergeCell ref="D300:D302"/>
    <mergeCell ref="E300:E302"/>
    <mergeCell ref="F300:F302"/>
    <mergeCell ref="G300:G302"/>
    <mergeCell ref="H300:H302"/>
    <mergeCell ref="I300:I302"/>
    <mergeCell ref="J300:J302"/>
    <mergeCell ref="K300:K302"/>
    <mergeCell ref="L300:L302"/>
    <mergeCell ref="M300:M302"/>
    <mergeCell ref="N300:P301"/>
    <mergeCell ref="Q300:S301"/>
    <mergeCell ref="T300:V301"/>
    <mergeCell ref="W300:Y301"/>
    <mergeCell ref="L327:L329"/>
    <mergeCell ref="M327:M329"/>
    <mergeCell ref="N327:P328"/>
    <mergeCell ref="A315:Y315"/>
    <mergeCell ref="A316:A318"/>
    <mergeCell ref="B316:B318"/>
    <mergeCell ref="C316:C318"/>
    <mergeCell ref="D316:D318"/>
    <mergeCell ref="E316:E318"/>
    <mergeCell ref="F316:F318"/>
    <mergeCell ref="G316:G318"/>
    <mergeCell ref="H316:H318"/>
    <mergeCell ref="I316:I318"/>
    <mergeCell ref="J316:J318"/>
    <mergeCell ref="K316:K318"/>
    <mergeCell ref="L316:L318"/>
    <mergeCell ref="M316:M318"/>
    <mergeCell ref="N316:P317"/>
    <mergeCell ref="Q316:S317"/>
    <mergeCell ref="T316:V317"/>
    <mergeCell ref="W316:Y317"/>
    <mergeCell ref="A1:Y1"/>
    <mergeCell ref="F363:F365"/>
    <mergeCell ref="G363:G365"/>
    <mergeCell ref="H363:H365"/>
    <mergeCell ref="I363:I365"/>
    <mergeCell ref="J363:J365"/>
    <mergeCell ref="K363:K365"/>
    <mergeCell ref="L363:L365"/>
    <mergeCell ref="M363:M365"/>
    <mergeCell ref="N363:P364"/>
    <mergeCell ref="A352:A353"/>
    <mergeCell ref="B352:B353"/>
    <mergeCell ref="C352:C353"/>
    <mergeCell ref="D352:D353"/>
    <mergeCell ref="A363:A365"/>
    <mergeCell ref="B363:B365"/>
    <mergeCell ref="C363:C365"/>
    <mergeCell ref="D363:D365"/>
    <mergeCell ref="E363:E365"/>
    <mergeCell ref="A348:Y348"/>
    <mergeCell ref="A349:A351"/>
    <mergeCell ref="B349:B351"/>
    <mergeCell ref="C349:C351"/>
    <mergeCell ref="Q349:S350"/>
    <mergeCell ref="N349:P350"/>
    <mergeCell ref="C382:C388"/>
    <mergeCell ref="D382:D388"/>
    <mergeCell ref="E382:E388"/>
    <mergeCell ref="F382:F388"/>
    <mergeCell ref="L382:L388"/>
    <mergeCell ref="M382:M388"/>
    <mergeCell ref="A379:A381"/>
    <mergeCell ref="B379:B381"/>
    <mergeCell ref="C379:C381"/>
    <mergeCell ref="D379:D381"/>
    <mergeCell ref="E379:E381"/>
    <mergeCell ref="F379:F381"/>
    <mergeCell ref="G379:G381"/>
    <mergeCell ref="H379:H381"/>
    <mergeCell ref="I379:I381"/>
    <mergeCell ref="A378:Y378"/>
    <mergeCell ref="T349:V350"/>
    <mergeCell ref="W349:Y350"/>
    <mergeCell ref="B382:B388"/>
    <mergeCell ref="A2:Y2"/>
    <mergeCell ref="J379:J381"/>
    <mergeCell ref="K379:K381"/>
    <mergeCell ref="L379:L381"/>
    <mergeCell ref="M379:M381"/>
    <mergeCell ref="N379:P380"/>
    <mergeCell ref="Q379:S380"/>
    <mergeCell ref="T379:V380"/>
    <mergeCell ref="W379:Y380"/>
    <mergeCell ref="Q363:S364"/>
    <mergeCell ref="T363:V364"/>
    <mergeCell ref="W363:Y364"/>
    <mergeCell ref="A362:Y362"/>
    <mergeCell ref="D349:D351"/>
    <mergeCell ref="E349:E351"/>
    <mergeCell ref="F349:F351"/>
    <mergeCell ref="G349:G351"/>
    <mergeCell ref="H349:H351"/>
    <mergeCell ref="I349:I351"/>
    <mergeCell ref="J349:J351"/>
    <mergeCell ref="K349:K351"/>
    <mergeCell ref="L349:L351"/>
    <mergeCell ref="M349:M351"/>
    <mergeCell ref="Q393:S394"/>
    <mergeCell ref="T393:V394"/>
    <mergeCell ref="W393:Y394"/>
    <mergeCell ref="A117:Y117"/>
    <mergeCell ref="A118:A120"/>
    <mergeCell ref="B118:B120"/>
    <mergeCell ref="C118:C120"/>
    <mergeCell ref="D118:D120"/>
    <mergeCell ref="E118:E120"/>
    <mergeCell ref="F118:F120"/>
    <mergeCell ref="G118:G120"/>
    <mergeCell ref="H118:H120"/>
    <mergeCell ref="I118:I120"/>
    <mergeCell ref="J118:J120"/>
    <mergeCell ref="K118:K120"/>
    <mergeCell ref="L118:L120"/>
    <mergeCell ref="M118:M120"/>
    <mergeCell ref="N118:P119"/>
    <mergeCell ref="Q118:S119"/>
    <mergeCell ref="T118:V119"/>
    <mergeCell ref="W118:Y119"/>
    <mergeCell ref="L122:L123"/>
    <mergeCell ref="M130:M131"/>
    <mergeCell ref="A382:A388"/>
    <mergeCell ref="F306:F307"/>
    <mergeCell ref="A396:A400"/>
    <mergeCell ref="B396:B400"/>
    <mergeCell ref="C396:C400"/>
    <mergeCell ref="D396:D400"/>
    <mergeCell ref="K396:K400"/>
    <mergeCell ref="L396:L400"/>
    <mergeCell ref="M396:M400"/>
    <mergeCell ref="F398:F399"/>
    <mergeCell ref="A392:Y392"/>
    <mergeCell ref="A393:A395"/>
    <mergeCell ref="B393:B395"/>
    <mergeCell ref="C393:C395"/>
    <mergeCell ref="D393:D395"/>
    <mergeCell ref="E393:E395"/>
    <mergeCell ref="F393:F395"/>
    <mergeCell ref="G393:G395"/>
    <mergeCell ref="H393:H395"/>
    <mergeCell ref="I393:I395"/>
    <mergeCell ref="J393:J395"/>
    <mergeCell ref="K393:K395"/>
    <mergeCell ref="L393:L395"/>
    <mergeCell ref="M393:M395"/>
    <mergeCell ref="N393:P394"/>
  </mergeCells>
  <dataValidations count="3">
    <dataValidation type="list" allowBlank="1" showInputMessage="1" showErrorMessage="1" sqref="B330:B331 B333:B334" xr:uid="{1FC37A08-4B64-43A2-9428-248507406436}">
      <formula1>"2.La Biotecnología como parte fundamental de la investigación científica,3.El Valor Agregado en el centro de la Cultura Organizacional,N/A"</formula1>
    </dataValidation>
    <dataValidation type="list" allowBlank="1" showInputMessage="1" showErrorMessage="1" sqref="C330:C331 C333:C334" xr:uid="{E0639FE7-7E0A-4330-891F-062BB3D8B74E}">
      <formula1>"N/A"</formula1>
    </dataValidation>
    <dataValidation type="list" allowBlank="1" showInputMessage="1" showErrorMessage="1" sqref="D330:D331 D333:D334" xr:uid="{C955D426-B132-4E6A-9699-5352ACDCA447}">
      <formula1>"1.1.2: Aumentar los ensayos de laboratorio acreditados,3.1.1: Fortalecer las competencias a través de programas de capacitaciones técnicas.,3.1.2: Ampliar el alcance interno del sistema de calidad"</formula1>
    </dataValidation>
  </dataValidations>
  <pageMargins left="0.7" right="0.7" top="0.75" bottom="0.75" header="0.3" footer="0.3"/>
  <pageSetup paperSize="9" scale="29" fitToHeight="0" orientation="landscape" horizontalDpi="0" verticalDpi="0" r:id="rId1"/>
  <rowBreaks count="30" manualBreakCount="30">
    <brk id="17" max="24" man="1"/>
    <brk id="30" max="24" man="1"/>
    <brk id="43" max="24" man="1"/>
    <brk id="58" max="24" man="1"/>
    <brk id="73" max="24" man="1"/>
    <brk id="88" max="24" man="1"/>
    <brk id="101" max="24" man="1"/>
    <brk id="116" max="24" man="1"/>
    <brk id="131" max="24" man="1"/>
    <brk id="142" max="24" man="1"/>
    <brk id="153" max="24" man="1"/>
    <brk id="165" max="24" man="1"/>
    <brk id="180" max="24" man="1"/>
    <brk id="193" max="24" man="1"/>
    <brk id="205" max="24" man="1"/>
    <brk id="225" max="24" man="1"/>
    <brk id="241" max="24" man="1"/>
    <brk id="251" max="24" man="1"/>
    <brk id="262" max="24" man="1"/>
    <brk id="277" max="24" man="1"/>
    <brk id="288" max="24" man="1"/>
    <brk id="298" max="24" man="1"/>
    <brk id="314" max="24" man="1"/>
    <brk id="325" max="24" man="1"/>
    <brk id="336" max="24" man="1"/>
    <brk id="347" max="24" man="1"/>
    <brk id="361" max="24" man="1"/>
    <brk id="377" max="24" man="1"/>
    <brk id="391" max="24" man="1"/>
    <brk id="402"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vt:lpstr>
      <vt:lpstr>POA!Área_de_impresión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Mañon</dc:creator>
  <cp:lastModifiedBy>Pedro Mañon</cp:lastModifiedBy>
  <cp:lastPrinted>2023-03-17T15:48:38Z</cp:lastPrinted>
  <dcterms:created xsi:type="dcterms:W3CDTF">2023-01-18T14:00:01Z</dcterms:created>
  <dcterms:modified xsi:type="dcterms:W3CDTF">2023-03-23T17:46:07Z</dcterms:modified>
</cp:coreProperties>
</file>