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magnon\Desktop\2023 POA\"/>
    </mc:Choice>
  </mc:AlternateContent>
  <xr:revisionPtr revIDLastSave="0" documentId="8_{47CB25FF-878E-4355-998E-2CA7AFBB6E7D}" xr6:coauthVersionLast="47" xr6:coauthVersionMax="47" xr10:uidLastSave="{00000000-0000-0000-0000-000000000000}"/>
  <bookViews>
    <workbookView xWindow="-120" yWindow="-120" windowWidth="29040" windowHeight="15840" xr2:uid="{EAC4FC9E-98B1-4394-82BC-79491DF373CC}"/>
  </bookViews>
  <sheets>
    <sheet name="POA" sheetId="1" r:id="rId1"/>
  </sheets>
  <externalReferences>
    <externalReference r:id="rId2"/>
  </externalReferences>
  <definedNames>
    <definedName name="_xlnm.Print_Area" localSheetId="0">POA!$A$1:$Y$402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6" i="1" l="1"/>
  <c r="J116" i="1" s="1"/>
  <c r="I115" i="1"/>
  <c r="J115" i="1" s="1"/>
  <c r="J114" i="1"/>
  <c r="I114" i="1"/>
  <c r="I113" i="1"/>
  <c r="J113" i="1" s="1"/>
  <c r="I112" i="1" a="1"/>
  <c r="I112" i="1" s="1"/>
  <c r="J112" i="1" s="1"/>
  <c r="I111" i="1" a="1"/>
  <c r="I111" i="1" s="1"/>
  <c r="J111" i="1" s="1"/>
  <c r="I110" i="1" a="1"/>
  <c r="I110" i="1" s="1"/>
  <c r="J110" i="1" s="1"/>
  <c r="I109" i="1" a="1"/>
  <c r="I109" i="1" s="1"/>
  <c r="J109" i="1" s="1"/>
  <c r="I108" i="1"/>
  <c r="J108" i="1" s="1"/>
  <c r="I107" i="1"/>
  <c r="J107" i="1" s="1"/>
  <c r="I106" i="1"/>
  <c r="J106" i="1" s="1"/>
  <c r="A305" i="1" l="1"/>
  <c r="A306" i="1"/>
  <c r="A307" i="1"/>
  <c r="A308" i="1"/>
  <c r="A309" i="1"/>
  <c r="A310" i="1" s="1"/>
  <c r="A311" i="1" s="1"/>
  <c r="A312" i="1" s="1"/>
  <c r="A313" i="1" s="1"/>
  <c r="A314" i="1" s="1"/>
  <c r="I308" i="1"/>
  <c r="J308" i="1" s="1"/>
  <c r="I307" i="1"/>
  <c r="J307" i="1" s="1"/>
  <c r="I306" i="1"/>
  <c r="J306" i="1" s="1"/>
  <c r="I305" i="1"/>
  <c r="J305" i="1" s="1"/>
  <c r="I191" i="1"/>
  <c r="J191" i="1" s="1"/>
  <c r="I151" i="1" l="1"/>
  <c r="J151" i="1" s="1"/>
  <c r="I203" i="1" l="1"/>
  <c r="J203" i="1" s="1"/>
  <c r="I163" i="1" l="1"/>
  <c r="J163" i="1" s="1"/>
  <c r="I42" i="1" l="1"/>
  <c r="I16" i="1" l="1"/>
  <c r="I179" i="1"/>
  <c r="J179" i="1" s="1"/>
  <c r="I180" i="1"/>
  <c r="J180" i="1" s="1"/>
  <c r="A179" i="1"/>
  <c r="I178" i="1"/>
  <c r="J178" i="1" s="1"/>
  <c r="I177" i="1"/>
  <c r="J177" i="1" s="1"/>
  <c r="Y176" i="1"/>
  <c r="V176" i="1"/>
  <c r="S176" i="1"/>
  <c r="P176" i="1"/>
  <c r="I175" i="1"/>
  <c r="J175" i="1" s="1"/>
  <c r="Y174" i="1"/>
  <c r="V174" i="1"/>
  <c r="S174" i="1"/>
  <c r="P174" i="1"/>
  <c r="I173" i="1"/>
  <c r="J173" i="1" s="1"/>
  <c r="Y172" i="1"/>
  <c r="V172" i="1"/>
  <c r="S172" i="1"/>
  <c r="I171" i="1"/>
  <c r="J171" i="1" s="1"/>
  <c r="A171" i="1"/>
  <c r="A172" i="1" s="1"/>
  <c r="I170" i="1"/>
  <c r="J170" i="1" s="1"/>
  <c r="W402" i="1"/>
  <c r="T402" i="1"/>
  <c r="S402" i="1"/>
  <c r="R402" i="1"/>
  <c r="Q402" i="1"/>
  <c r="Y401" i="1"/>
  <c r="V401" i="1"/>
  <c r="S401" i="1"/>
  <c r="Y400" i="1"/>
  <c r="X400" i="1"/>
  <c r="W400" i="1"/>
  <c r="V400" i="1"/>
  <c r="U400" i="1"/>
  <c r="T400" i="1"/>
  <c r="S400" i="1"/>
  <c r="R400" i="1"/>
  <c r="Q400" i="1"/>
  <c r="P400" i="1"/>
  <c r="O400" i="1"/>
  <c r="N400" i="1"/>
  <c r="Y399" i="1"/>
  <c r="X399" i="1"/>
  <c r="W399" i="1"/>
  <c r="V399" i="1"/>
  <c r="U399" i="1"/>
  <c r="T399" i="1"/>
  <c r="S399" i="1"/>
  <c r="R399" i="1"/>
  <c r="Q399" i="1"/>
  <c r="P399" i="1"/>
  <c r="O399" i="1"/>
  <c r="N399" i="1"/>
  <c r="Y398" i="1"/>
  <c r="X398" i="1"/>
  <c r="W398" i="1"/>
  <c r="V398" i="1"/>
  <c r="U398" i="1"/>
  <c r="T398" i="1"/>
  <c r="S398" i="1"/>
  <c r="R398" i="1"/>
  <c r="Q398" i="1"/>
  <c r="P398" i="1"/>
  <c r="O398" i="1"/>
  <c r="N398" i="1"/>
  <c r="Y397" i="1"/>
  <c r="X397" i="1"/>
  <c r="W397" i="1"/>
  <c r="V397" i="1"/>
  <c r="U397" i="1"/>
  <c r="T397" i="1"/>
  <c r="S397" i="1"/>
  <c r="R397" i="1"/>
  <c r="Q397" i="1"/>
  <c r="P397" i="1"/>
  <c r="O397" i="1"/>
  <c r="N397" i="1"/>
  <c r="Y396" i="1"/>
  <c r="X396" i="1"/>
  <c r="W396" i="1"/>
  <c r="V396" i="1"/>
  <c r="U396" i="1"/>
  <c r="T396" i="1"/>
  <c r="S396" i="1"/>
  <c r="R396" i="1"/>
  <c r="Q396" i="1"/>
  <c r="P396" i="1"/>
  <c r="O396" i="1"/>
  <c r="I360" i="1"/>
  <c r="J360" i="1" s="1"/>
  <c r="I361" i="1"/>
  <c r="J361" i="1" s="1"/>
  <c r="I176" i="1" l="1"/>
  <c r="J176" i="1" s="1"/>
  <c r="I174" i="1"/>
  <c r="J174" i="1" s="1"/>
  <c r="I172" i="1"/>
  <c r="J172" i="1" s="1"/>
  <c r="I398" i="1"/>
  <c r="J398" i="1" s="1"/>
  <c r="I401" i="1"/>
  <c r="J401" i="1" s="1"/>
  <c r="I397" i="1"/>
  <c r="J397" i="1" s="1"/>
  <c r="I400" i="1"/>
  <c r="J400" i="1" s="1"/>
  <c r="I396" i="1"/>
  <c r="J396" i="1" s="1"/>
  <c r="I399" i="1"/>
  <c r="J399" i="1" s="1"/>
  <c r="I402" i="1"/>
  <c r="J402" i="1" s="1"/>
  <c r="I153" i="1"/>
  <c r="J153" i="1" s="1"/>
  <c r="J391" i="1" l="1"/>
  <c r="I325" i="1" l="1"/>
  <c r="I298" i="1" l="1"/>
  <c r="I142" i="1" l="1"/>
  <c r="J142" i="1" s="1"/>
  <c r="I268" i="1" l="1"/>
  <c r="J268" i="1" s="1"/>
  <c r="I267" i="1"/>
  <c r="I277" i="1" l="1"/>
  <c r="J277" i="1" s="1"/>
  <c r="I205" i="1" l="1"/>
  <c r="J205" i="1" s="1"/>
  <c r="I193" i="1" l="1"/>
  <c r="J193" i="1" s="1"/>
  <c r="I241" i="1"/>
  <c r="J241" i="1" s="1"/>
  <c r="I240" i="1" l="1"/>
  <c r="J240" i="1" s="1"/>
  <c r="I287" i="1" l="1"/>
  <c r="I288" i="1" l="1"/>
  <c r="J288" i="1" s="1"/>
  <c r="A288" i="1"/>
  <c r="I159" i="1" l="1"/>
  <c r="J159" i="1" s="1"/>
  <c r="A159" i="1"/>
  <c r="A160" i="1" s="1"/>
  <c r="A161" i="1" s="1"/>
  <c r="A162" i="1" s="1"/>
  <c r="A163" i="1" s="1"/>
  <c r="A164" i="1" s="1"/>
  <c r="A165" i="1" s="1"/>
  <c r="I376" i="1" l="1"/>
  <c r="J376" i="1" s="1"/>
  <c r="I377" i="1"/>
  <c r="J377" i="1" s="1"/>
  <c r="I347" i="1" l="1"/>
  <c r="J347" i="1" s="1"/>
  <c r="I346" i="1"/>
  <c r="J346" i="1" s="1"/>
  <c r="I336" i="1" l="1"/>
  <c r="J336" i="1" s="1"/>
  <c r="I330" i="1"/>
  <c r="J330" i="1" s="1"/>
  <c r="A331" i="1"/>
  <c r="A333" i="1" s="1"/>
  <c r="A334" i="1" s="1"/>
  <c r="A335" i="1" s="1"/>
  <c r="A336" i="1" s="1"/>
  <c r="I331" i="1"/>
  <c r="J331" i="1" s="1"/>
  <c r="I335" i="1"/>
  <c r="J335" i="1" s="1"/>
  <c r="I261" i="1" l="1"/>
  <c r="J261" i="1" s="1"/>
  <c r="I262" i="1"/>
  <c r="J262" i="1" s="1"/>
  <c r="I260" i="1"/>
  <c r="J260" i="1" s="1"/>
  <c r="I259" i="1"/>
  <c r="J259" i="1" s="1"/>
  <c r="I258" i="1"/>
  <c r="J258" i="1" s="1"/>
  <c r="I257" i="1"/>
  <c r="J257" i="1" s="1"/>
  <c r="A257" i="1"/>
  <c r="A258" i="1" s="1"/>
  <c r="A259" i="1" s="1"/>
  <c r="A260" i="1" s="1"/>
  <c r="I256" i="1"/>
  <c r="J256" i="1" s="1"/>
  <c r="I251" i="1" l="1"/>
  <c r="J251" i="1" s="1"/>
  <c r="I165" i="1" l="1"/>
  <c r="J165" i="1" s="1"/>
  <c r="I131" i="1"/>
  <c r="J131" i="1" s="1"/>
  <c r="I130" i="1"/>
  <c r="J130" i="1" s="1"/>
  <c r="I129" i="1"/>
  <c r="J129" i="1" s="1"/>
  <c r="I123" i="1"/>
  <c r="J123" i="1" s="1"/>
  <c r="J122" i="1"/>
  <c r="I122" i="1"/>
  <c r="A122" i="1"/>
  <c r="A123" i="1" s="1"/>
  <c r="A124" i="1" s="1"/>
  <c r="A125" i="1" s="1"/>
  <c r="A126" i="1" s="1"/>
  <c r="A127" i="1" s="1"/>
  <c r="I121" i="1"/>
  <c r="J121" i="1" s="1"/>
  <c r="I87" i="1" l="1"/>
  <c r="I72" i="1" l="1"/>
  <c r="I57" i="1"/>
  <c r="H223" i="1" l="1"/>
  <c r="I216" i="1"/>
  <c r="J216" i="1" s="1"/>
  <c r="I219" i="1" l="1"/>
  <c r="J219" i="1" s="1"/>
  <c r="A391" i="1" l="1"/>
  <c r="I389" i="1"/>
  <c r="J389" i="1" s="1"/>
  <c r="I388" i="1"/>
  <c r="J388" i="1" s="1"/>
  <c r="I387" i="1"/>
  <c r="J387" i="1" s="1"/>
  <c r="I386" i="1"/>
  <c r="J386" i="1" s="1"/>
  <c r="I385" i="1"/>
  <c r="J385" i="1" s="1"/>
  <c r="I384" i="1"/>
  <c r="J384" i="1" s="1"/>
  <c r="I383" i="1"/>
  <c r="J383" i="1" s="1"/>
  <c r="I382" i="1"/>
  <c r="J382" i="1" s="1"/>
  <c r="I101" i="1"/>
  <c r="J101" i="1" s="1"/>
  <c r="I100" i="1"/>
  <c r="J100" i="1" s="1"/>
  <c r="I99" i="1"/>
  <c r="J99" i="1" s="1"/>
  <c r="I98" i="1"/>
  <c r="J98" i="1" s="1"/>
  <c r="I97" i="1"/>
  <c r="J97" i="1" s="1"/>
  <c r="I96" i="1"/>
  <c r="J96" i="1" s="1"/>
  <c r="I88" i="1"/>
  <c r="J88" i="1" s="1"/>
  <c r="J87" i="1"/>
  <c r="I86" i="1"/>
  <c r="J86" i="1" s="1"/>
  <c r="I85" i="1"/>
  <c r="J85" i="1" s="1"/>
  <c r="I84" i="1"/>
  <c r="J84" i="1" s="1"/>
  <c r="I83" i="1"/>
  <c r="J83" i="1" s="1"/>
  <c r="I82" i="1"/>
  <c r="J82" i="1" s="1"/>
  <c r="I81" i="1"/>
  <c r="J81" i="1" s="1"/>
  <c r="I73" i="1"/>
  <c r="J73" i="1" s="1"/>
  <c r="J72" i="1"/>
  <c r="I71" i="1"/>
  <c r="J71" i="1" s="1"/>
  <c r="I70" i="1"/>
  <c r="J70" i="1" s="1"/>
  <c r="I69" i="1"/>
  <c r="J69" i="1" s="1"/>
  <c r="I68" i="1"/>
  <c r="J68" i="1" s="1"/>
  <c r="I67" i="1"/>
  <c r="J67" i="1" s="1"/>
  <c r="I66" i="1"/>
  <c r="J66" i="1" s="1"/>
  <c r="I58" i="1"/>
  <c r="J58" i="1" s="1"/>
  <c r="J57" i="1"/>
  <c r="I56" i="1"/>
  <c r="J56" i="1" s="1"/>
  <c r="I55" i="1"/>
  <c r="J55" i="1" s="1"/>
  <c r="I54" i="1"/>
  <c r="J54" i="1" s="1"/>
  <c r="I53" i="1"/>
  <c r="J53" i="1" s="1"/>
  <c r="I52" i="1"/>
  <c r="J52" i="1" s="1"/>
  <c r="I51" i="1"/>
  <c r="J51" i="1" s="1"/>
  <c r="I43" i="1"/>
  <c r="J43" i="1" s="1"/>
  <c r="J42" i="1"/>
  <c r="I41" i="1"/>
  <c r="J41" i="1" s="1"/>
  <c r="I40" i="1"/>
  <c r="J40" i="1" s="1"/>
  <c r="I39" i="1"/>
  <c r="J39" i="1" s="1"/>
  <c r="I38" i="1"/>
  <c r="J38" i="1" s="1"/>
  <c r="I30" i="1"/>
  <c r="J30" i="1" s="1"/>
  <c r="I29" i="1"/>
  <c r="J29" i="1" s="1"/>
  <c r="I28" i="1"/>
  <c r="J28" i="1" s="1"/>
  <c r="I27" i="1"/>
  <c r="J27" i="1" s="1"/>
  <c r="I26" i="1"/>
  <c r="J26" i="1" s="1"/>
  <c r="I25" i="1"/>
  <c r="J25" i="1" s="1"/>
  <c r="I17" i="1"/>
  <c r="J17" i="1" s="1"/>
  <c r="I368" i="1" l="1"/>
  <c r="I370" i="1"/>
  <c r="J370" i="1" s="1"/>
  <c r="J373" i="1"/>
  <c r="J372" i="1"/>
  <c r="J371" i="1"/>
  <c r="J369" i="1"/>
  <c r="J367" i="1"/>
  <c r="A367" i="1"/>
  <c r="A368" i="1" s="1"/>
  <c r="A369" i="1" s="1"/>
  <c r="A370" i="1" s="1"/>
  <c r="A371" i="1" s="1"/>
  <c r="A372" i="1" s="1"/>
  <c r="A373" i="1" s="1"/>
  <c r="A374" i="1" s="1"/>
  <c r="A375" i="1" s="1"/>
  <c r="A376" i="1" s="1"/>
  <c r="I366" i="1"/>
  <c r="J366" i="1" s="1"/>
  <c r="I359" i="1" l="1"/>
  <c r="J359" i="1" s="1"/>
  <c r="I358" i="1"/>
  <c r="J358" i="1" s="1"/>
  <c r="I357" i="1"/>
  <c r="J357" i="1" s="1"/>
  <c r="I356" i="1"/>
  <c r="J356" i="1" s="1"/>
  <c r="A356" i="1"/>
  <c r="A357" i="1" s="1"/>
  <c r="A358" i="1" s="1"/>
  <c r="A359" i="1" s="1"/>
  <c r="A360" i="1" s="1"/>
  <c r="A361" i="1" s="1"/>
  <c r="I355" i="1"/>
  <c r="J355" i="1" s="1"/>
  <c r="I354" i="1"/>
  <c r="J354" i="1" s="1"/>
  <c r="I353" i="1"/>
  <c r="J353" i="1" s="1"/>
  <c r="I352" i="1"/>
  <c r="J352" i="1" s="1"/>
  <c r="I344" i="1" l="1"/>
  <c r="J344" i="1" s="1"/>
  <c r="I343" i="1"/>
  <c r="J343" i="1" s="1"/>
  <c r="I342" i="1"/>
  <c r="J342" i="1" s="1"/>
  <c r="A342" i="1"/>
  <c r="A343" i="1" s="1"/>
  <c r="A344" i="1" s="1"/>
  <c r="A345" i="1" s="1"/>
  <c r="A346" i="1" s="1"/>
  <c r="I341" i="1"/>
  <c r="J341" i="1" s="1"/>
  <c r="I323" i="1" l="1"/>
  <c r="J323" i="1" s="1"/>
  <c r="I322" i="1"/>
  <c r="J322" i="1" s="1"/>
  <c r="I321" i="1"/>
  <c r="J321" i="1" s="1"/>
  <c r="I320" i="1"/>
  <c r="J320" i="1" s="1"/>
  <c r="A320" i="1"/>
  <c r="A321" i="1" s="1"/>
  <c r="A322" i="1" s="1"/>
  <c r="A323" i="1" s="1"/>
  <c r="A324" i="1" s="1"/>
  <c r="A325" i="1" s="1"/>
  <c r="J319" i="1"/>
  <c r="I319" i="1"/>
  <c r="I324" i="1" l="1"/>
  <c r="J324" i="1" s="1"/>
  <c r="J325" i="1"/>
  <c r="A304" i="1"/>
  <c r="J298" i="1"/>
  <c r="I297" i="1"/>
  <c r="J297" i="1" s="1"/>
  <c r="I296" i="1"/>
  <c r="J296" i="1" s="1"/>
  <c r="I295" i="1"/>
  <c r="J295" i="1" s="1"/>
  <c r="I294" i="1"/>
  <c r="J294" i="1" s="1"/>
  <c r="A294" i="1"/>
  <c r="A295" i="1" s="1"/>
  <c r="A296" i="1" s="1"/>
  <c r="I293" i="1"/>
  <c r="J293" i="1" s="1"/>
  <c r="J287" i="1"/>
  <c r="I286" i="1"/>
  <c r="J286" i="1" s="1"/>
  <c r="I285" i="1"/>
  <c r="J285" i="1" s="1"/>
  <c r="I284" i="1"/>
  <c r="J284" i="1" s="1"/>
  <c r="I283" i="1"/>
  <c r="J283" i="1" s="1"/>
  <c r="A283" i="1"/>
  <c r="A284" i="1" s="1"/>
  <c r="A285" i="1" s="1"/>
  <c r="I282" i="1"/>
  <c r="J282" i="1" s="1"/>
  <c r="I276" i="1" l="1"/>
  <c r="J276" i="1" s="1"/>
  <c r="I275" i="1"/>
  <c r="J275" i="1" s="1"/>
  <c r="I274" i="1"/>
  <c r="J274" i="1" s="1"/>
  <c r="I273" i="1"/>
  <c r="J273" i="1" s="1"/>
  <c r="I272" i="1"/>
  <c r="J272" i="1" s="1"/>
  <c r="Y271" i="1"/>
  <c r="V271" i="1"/>
  <c r="S271" i="1"/>
  <c r="P271" i="1"/>
  <c r="I270" i="1"/>
  <c r="J270" i="1" s="1"/>
  <c r="I269" i="1"/>
  <c r="J269" i="1" s="1"/>
  <c r="J267" i="1"/>
  <c r="I271" i="1" l="1"/>
  <c r="J271" i="1" s="1"/>
  <c r="I250" i="1" l="1"/>
  <c r="I249" i="1"/>
  <c r="J249" i="1" s="1"/>
  <c r="I248" i="1"/>
  <c r="J248" i="1" s="1"/>
  <c r="I247" i="1"/>
  <c r="J247" i="1" s="1"/>
  <c r="A247" i="1"/>
  <c r="A248" i="1" s="1"/>
  <c r="A249" i="1" s="1"/>
  <c r="A250" i="1" s="1"/>
  <c r="I246" i="1"/>
  <c r="J246" i="1" s="1"/>
  <c r="I239" i="1" l="1"/>
  <c r="J239" i="1" s="1"/>
  <c r="A240" i="1"/>
  <c r="I238" i="1"/>
  <c r="J238" i="1" s="1"/>
  <c r="I237" i="1"/>
  <c r="J237" i="1" s="1"/>
  <c r="I236" i="1"/>
  <c r="J236" i="1" s="1"/>
  <c r="I235" i="1"/>
  <c r="J235" i="1" s="1"/>
  <c r="I234" i="1"/>
  <c r="J234" i="1" s="1"/>
  <c r="I233" i="1"/>
  <c r="J233" i="1" s="1"/>
  <c r="I232" i="1"/>
  <c r="J232" i="1" s="1"/>
  <c r="I231" i="1"/>
  <c r="J231" i="1" s="1"/>
  <c r="A231" i="1"/>
  <c r="A232" i="1" s="1"/>
  <c r="A233" i="1" s="1"/>
  <c r="I230" i="1"/>
  <c r="J230" i="1" s="1"/>
  <c r="I225" i="1" l="1"/>
  <c r="J225" i="1" s="1"/>
  <c r="I224" i="1"/>
  <c r="J224" i="1" s="1"/>
  <c r="I223" i="1"/>
  <c r="I222" i="1"/>
  <c r="J222" i="1" s="1"/>
  <c r="I221" i="1"/>
  <c r="J221" i="1" s="1"/>
  <c r="I218" i="1"/>
  <c r="J218" i="1" s="1"/>
  <c r="I217" i="1"/>
  <c r="J217" i="1" s="1"/>
  <c r="I215" i="1"/>
  <c r="J215" i="1" s="1"/>
  <c r="I214" i="1"/>
  <c r="J214" i="1" s="1"/>
  <c r="I213" i="1"/>
  <c r="J213" i="1" s="1"/>
  <c r="I212" i="1"/>
  <c r="J212" i="1" s="1"/>
  <c r="I211" i="1"/>
  <c r="J211" i="1" s="1"/>
  <c r="A211" i="1"/>
  <c r="A212" i="1" s="1"/>
  <c r="A213" i="1" s="1"/>
  <c r="A214" i="1" s="1"/>
  <c r="A215" i="1" s="1"/>
  <c r="I210" i="1"/>
  <c r="J210" i="1" s="1"/>
  <c r="J223" i="1" l="1"/>
  <c r="I204" i="1"/>
  <c r="J204" i="1" s="1"/>
  <c r="I199" i="1"/>
  <c r="A199" i="1"/>
  <c r="A200" i="1" s="1"/>
  <c r="A201" i="1" s="1"/>
  <c r="A202" i="1" s="1"/>
  <c r="A203" i="1" s="1"/>
  <c r="A204" i="1" s="1"/>
  <c r="A205" i="1" s="1"/>
  <c r="I198" i="1"/>
  <c r="J198" i="1" s="1"/>
  <c r="I192" i="1" l="1"/>
  <c r="J192" i="1" s="1"/>
  <c r="I190" i="1"/>
  <c r="J190" i="1" s="1"/>
  <c r="I189" i="1"/>
  <c r="J189" i="1" s="1"/>
  <c r="A189" i="1"/>
  <c r="A190" i="1" s="1"/>
  <c r="A191" i="1" s="1"/>
  <c r="A192" i="1" s="1"/>
  <c r="A193" i="1" s="1"/>
  <c r="I188" i="1"/>
  <c r="J188" i="1" s="1"/>
  <c r="I187" i="1"/>
  <c r="J187" i="1" s="1"/>
  <c r="I186" i="1"/>
  <c r="J186" i="1" s="1"/>
  <c r="I185" i="1"/>
  <c r="J185" i="1" s="1"/>
  <c r="I164" i="1"/>
  <c r="J164" i="1" s="1"/>
  <c r="I162" i="1"/>
  <c r="J162" i="1" s="1"/>
  <c r="I161" i="1"/>
  <c r="J161" i="1" s="1"/>
  <c r="I160" i="1"/>
  <c r="J160" i="1" s="1"/>
  <c r="I158" i="1"/>
  <c r="J158" i="1" s="1"/>
  <c r="I152" i="1" l="1"/>
  <c r="J152" i="1" s="1"/>
  <c r="I150" i="1"/>
  <c r="J150" i="1" s="1"/>
  <c r="I149" i="1"/>
  <c r="J149" i="1" s="1"/>
  <c r="I148" i="1"/>
  <c r="J148" i="1" s="1"/>
  <c r="A148" i="1"/>
  <c r="A149" i="1" s="1"/>
  <c r="A150" i="1" s="1"/>
  <c r="A151" i="1" s="1"/>
  <c r="A152" i="1" s="1"/>
  <c r="A153" i="1" s="1"/>
  <c r="I147" i="1"/>
  <c r="J147" i="1" s="1"/>
  <c r="A140" i="1" l="1"/>
  <c r="A141" i="1" s="1"/>
  <c r="I137" i="1"/>
  <c r="J137" i="1" s="1"/>
  <c r="I136" i="1"/>
  <c r="J136" i="1" s="1"/>
  <c r="I95" i="1" l="1"/>
  <c r="J95" i="1" s="1"/>
  <c r="I94" i="1"/>
  <c r="J94" i="1" s="1"/>
  <c r="I93" i="1"/>
  <c r="J93" i="1" s="1"/>
  <c r="I80" i="1" l="1"/>
  <c r="J80" i="1" s="1"/>
  <c r="I79" i="1"/>
  <c r="J79" i="1" s="1"/>
  <c r="I78" i="1"/>
  <c r="J78" i="1" s="1"/>
  <c r="I65" i="1" l="1"/>
  <c r="J65" i="1" s="1"/>
  <c r="I64" i="1"/>
  <c r="J64" i="1" s="1"/>
  <c r="I63" i="1"/>
  <c r="J63" i="1" s="1"/>
  <c r="I50" i="1" l="1"/>
  <c r="J50" i="1" s="1"/>
  <c r="I49" i="1"/>
  <c r="J49" i="1" s="1"/>
  <c r="I48" i="1"/>
  <c r="J48" i="1" s="1"/>
  <c r="I37" i="1" l="1"/>
  <c r="J37" i="1" s="1"/>
  <c r="I36" i="1"/>
  <c r="J36" i="1" s="1"/>
  <c r="I35" i="1"/>
  <c r="J35" i="1" s="1"/>
  <c r="I24" i="1" l="1"/>
  <c r="J24" i="1" s="1"/>
  <c r="I23" i="1"/>
  <c r="J23" i="1" s="1"/>
  <c r="I22" i="1"/>
  <c r="J22" i="1" s="1"/>
  <c r="J16" i="1" l="1"/>
  <c r="I15" i="1"/>
  <c r="J15" i="1" s="1"/>
  <c r="I14" i="1"/>
  <c r="J14" i="1" s="1"/>
  <c r="I13" i="1"/>
  <c r="J13" i="1" s="1"/>
  <c r="I12" i="1"/>
  <c r="J12" i="1" s="1"/>
  <c r="I11" i="1"/>
  <c r="J11" i="1" s="1"/>
  <c r="I10" i="1"/>
  <c r="J10" i="1" s="1"/>
  <c r="I9" i="1"/>
  <c r="J9" i="1" s="1"/>
  <c r="I8" i="1"/>
  <c r="J8" i="1" s="1"/>
  <c r="I7" i="1"/>
  <c r="J7"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<sst xmlns="http://schemas.openxmlformats.org/spreadsheetml/2006/main" count="2260" uniqueCount="622">
  <si>
    <t xml:space="preserve"> Instituto de Innovación en Biotecnología e Industria (IIBI): Plan Operativo Anual  (2023)</t>
  </si>
  <si>
    <t>LABORATORIO DE AGUAS</t>
  </si>
  <si>
    <t>No.</t>
  </si>
  <si>
    <t xml:space="preserve">Eje </t>
  </si>
  <si>
    <t>Objetivo Estratégico (OE)</t>
  </si>
  <si>
    <t>Objetivo de Calidad (OD)</t>
  </si>
  <si>
    <t>Producto</t>
  </si>
  <si>
    <t>Actividades relacionadas al producto</t>
  </si>
  <si>
    <t>Indicador (Medición del producto)</t>
  </si>
  <si>
    <t>Metas</t>
  </si>
  <si>
    <t>Logro</t>
  </si>
  <si>
    <t xml:space="preserve">Avance (%) </t>
  </si>
  <si>
    <t xml:space="preserve">Medio de verificación </t>
  </si>
  <si>
    <t>Recursos Necesarios</t>
  </si>
  <si>
    <t>Riesgos Asociados al producto</t>
  </si>
  <si>
    <t>Ene-Mar</t>
  </si>
  <si>
    <t>Abr-Jun</t>
  </si>
  <si>
    <t>Jul-Sept</t>
  </si>
  <si>
    <t>Oct-Dic</t>
  </si>
  <si>
    <t>Cantidad</t>
  </si>
  <si>
    <t>1.Fomento y Canalización de la Innovación, Tecnología y Creatividad de los Sectores Productivos a nivel Nacional</t>
  </si>
  <si>
    <t>Informe de Resultados ENTREGADO</t>
  </si>
  <si>
    <t xml:space="preserve">1.	Recibir la solicitud de servicios 
2.	Dar entrada del servicio analítico
3.	Preparar los reactivos, muestras y equipos.
4.	Realizar el informe de resultado
5.	Remitir a servicio al cliente  </t>
  </si>
  <si>
    <t>Cantidad de solicitudes</t>
  </si>
  <si>
    <t>Informe de resultado elaborado</t>
  </si>
  <si>
    <t>Limitaciones presupuestarias/falta de personal</t>
  </si>
  <si>
    <t>Cantidad de muestras</t>
  </si>
  <si>
    <t>Cantidad determinaciones</t>
  </si>
  <si>
    <t>Informe de Resultados ENTREGADO A TIEMPO</t>
  </si>
  <si>
    <t xml:space="preserve">1.	Revisar la fecha de entrada del servicio
2.	Preparar los reactivos, muestras y equipos.
3.	Realizar el informe de resultado
4.	Remitir a servicio al cliente  
5.	Validar la fecha de salida contra la fecha de entrega al cliente
</t>
  </si>
  <si>
    <t>Informes a tiempo (min 95%)</t>
  </si>
  <si>
    <t>Informe de Resultados SIN ERROR (TEC)</t>
  </si>
  <si>
    <t xml:space="preserve">1.	Revisar los informes de resultado
2.	Corregir los errores detectados (documental o técnico) 
3.	Remitir a servicio al cliente  </t>
  </si>
  <si>
    <t>Informes sin error TEC (min 95%)</t>
  </si>
  <si>
    <t>Informe de Resultados SIN ERROR (DOC)</t>
  </si>
  <si>
    <t>Informes sin error DOC (min 95%)</t>
  </si>
  <si>
    <t>Informes SIN QUEJAS</t>
  </si>
  <si>
    <t xml:space="preserve">1.	Recibir notificación de queja desde el área de servicios
2.	Revaluar el proceso (documental y técnicamente) 
3.	Remitir resultados a servicio al cliente  </t>
  </si>
  <si>
    <t>Informe  (min 98%)</t>
  </si>
  <si>
    <t>3.El Valor Agregado en el centro de la Cultura Organizacional</t>
  </si>
  <si>
    <t>3.1: Impulsar la creación de capacidades para el cumplimiento sistemático de la misión y alcance de la visión institucional, apoyados en la innovación, tecnología, transparencia y la ética.</t>
  </si>
  <si>
    <t>3.1.2: Ampliar el alcance interno del sistema de calidad</t>
  </si>
  <si>
    <t>Ensayo nuevo para acreditacion</t>
  </si>
  <si>
    <t>Cantidad de ensayos preparados</t>
  </si>
  <si>
    <t>Resultados de ensayos sometido</t>
  </si>
  <si>
    <t>80% APROBACION de Ensayos de Aptitud</t>
  </si>
  <si>
    <t>Cantidad de  Ensayos Aptitud aprobados (min 80%)</t>
  </si>
  <si>
    <t xml:space="preserve">Mejora continua del sistema de calidad (auditorias programas al area) </t>
  </si>
  <si>
    <t xml:space="preserve">1.	Recibir notificación del Plan de auditoria 2023
2.	Realizar revisión interna de los procesos (platicas y procedimientos del área) 
3.	Revisión de requisitos establecidos (normas, SGC, clientes, reglamentos, entes acreditadores)
4.	Recibir informe de auditoría (con los hallazgos de lugar/NC)
5.	Remitir informe y evidencia/subsanación de los compromisos asumidos por área 
</t>
  </si>
  <si>
    <t>Cantidad de auditorias al area</t>
  </si>
  <si>
    <t>Informe de auditoria</t>
  </si>
  <si>
    <t xml:space="preserve">3.1.3: Instaurar un sistema orientado a la digitalación de procesos y de documentación </t>
  </si>
  <si>
    <t>Levantamiento de volumen de documento a escanear</t>
  </si>
  <si>
    <t xml:space="preserve">
1.	Recibir la inducción del proceso
2.	Recibir cronograma de asistencia por parte de TIC
3.	Iniciar proceso de levantamiento del volumen de documentos
4.	Remitir la información a las áreas correspondientes ( TIC/Planificación)  </t>
  </si>
  <si>
    <t>Volumen de documentos a escanear</t>
  </si>
  <si>
    <t>Correo remitido ( dato estimado)</t>
  </si>
  <si>
    <t xml:space="preserve">Falta de asistencia técnica </t>
  </si>
  <si>
    <t>LABORATORIO DE CROMATOGRAFIA</t>
  </si>
  <si>
    <t>1.1: Proveer asistencia técnica, transferencia de tecnología y servicios de análisis de laboratorios acreditados a los sectores públicos y privados con los más altos estándares éticos, científicos y de calidad.</t>
  </si>
  <si>
    <t>1.1.1:Incrementar la asistencia tecnica, las transferencia de tecnologia  y los servicios de laboratorio</t>
  </si>
  <si>
    <t>APROBACION auditorias (100%)</t>
  </si>
  <si>
    <t>Datos de: Supervision Tecnica SERAN, Objetivos, Acuerdo Desempeño</t>
  </si>
  <si>
    <t>NO CUMPLIR metas y objetivos por FALTA de recursos</t>
  </si>
  <si>
    <t xml:space="preserve">1.	Recibir la inducción del proceso
2.	Recibir cronograma de asistencia por parte de TIC
3.	Iniciar proceso de levantamiento del volumen de documentos
4.	Remitir la información a las áreas correspondientes ( TIC/Planificación)  </t>
  </si>
  <si>
    <t>Lista entregada con "acuse de recibo" por parte de "Planificación (Lic. Pedro Magnon)".</t>
  </si>
  <si>
    <t>LABORATORIO DE ENSAYO FISICO</t>
  </si>
  <si>
    <t>LABORATORIO DE QUIMICA</t>
  </si>
  <si>
    <t>LABORATORIO DE MICROBIOLOGIA</t>
  </si>
  <si>
    <t>LABORATORIO DE MINERALOGIA</t>
  </si>
  <si>
    <t>LABORATORIO DE FARMACIA</t>
  </si>
  <si>
    <t>Gestión y ccordinación de ensayos por laboratorios</t>
  </si>
  <si>
    <t xml:space="preserve">Estados Financieros </t>
  </si>
  <si>
    <t xml:space="preserve">1.	Registro de las transacciones
2.	Conciliación de las cuentas 
3.	Revisión de las cuentas contables
</t>
  </si>
  <si>
    <t xml:space="preserve">Cantidad de estados finnacieros </t>
  </si>
  <si>
    <t>Estado financiero realizado</t>
  </si>
  <si>
    <t>Falta de intgridad en la informacion presentada</t>
  </si>
  <si>
    <t>Sistema de contabilidad de costo</t>
  </si>
  <si>
    <t>1-	Convocar, consultar y consensuar con las áreas de los laboratorios, servicios, financieras y administrativas.
2-	Definir el alcance de los procesos a incluir en el sistema de costo de los servicios por etapa
3-	Crear políticas, mapas de procesos y manuales sobre la funcionalidad del sistema de costos 
4-	Realizar planes de ensayo/piloto para validar la funcionalidad del sistema. 
5-	Implementación del sistema en las áreas involucradas</t>
  </si>
  <si>
    <t>Modulo creado</t>
  </si>
  <si>
    <t>Sistema de costo creado y funcionando</t>
  </si>
  <si>
    <t>Falta de recursos humanos</t>
  </si>
  <si>
    <t>Modulos de contabilidad CEBIVE</t>
  </si>
  <si>
    <t>1.- Mapear procesos operativos del CEBIVE             2.- Crear items y cuentas                                            3.- Definir procesos de diferentes módulos                4.- Enlazar cuentas                                                       5.- Realizar pruebas                                                           6.- Ida en vivo</t>
  </si>
  <si>
    <t>Módulos CEBIVE integrados:                                                            1.-Contabilidad General                                                    2.-Facturación / Inventario                                         3.-Compras / Cuentas por Pagar                             4.-Cuentas por Cobrar</t>
  </si>
  <si>
    <t>Módulos de contabilidad de CEBIVE integrado en Symasoft</t>
  </si>
  <si>
    <t>Debilidad de control de operaciones de CEBIVE</t>
  </si>
  <si>
    <t>Poltica y procedimientos elaboradas</t>
  </si>
  <si>
    <t>1.- Revisar procesos y procedimientos financieros                                  2.- Actualizar procesos                                                3.- Aprobar procedimientos y políticas                                                        4.- Socializar e implementar procedimientos y políticas</t>
  </si>
  <si>
    <t xml:space="preserve">Normas implementadas:                                                             1.- Cuentas por Pagar                               2.- Administración de Bienes e Inmmuebles                                             3.- Control de inventario </t>
  </si>
  <si>
    <t>Evaluación NOBACI de Normas Implementadas</t>
  </si>
  <si>
    <t>Debilidad de Control Interno</t>
  </si>
  <si>
    <t>Modulo de Activos Fijos creado</t>
  </si>
  <si>
    <t>1.- Mapear procesos                                                           2.- Alinear módulo de activos fijos del sistema con necesidades del proceso                                               3.- Realizar cambios en el sistema                                   4.- Realizar levantamiento de informaciones                     5.- Validar informaciones                                                 6.- Cargar informaciones en sistema                              7.- Realizar pruebas                                                          8.- Ida en vivo</t>
  </si>
  <si>
    <t>Modulos de activos fijos implementados en Symasoft</t>
  </si>
  <si>
    <t>Movimientos de Activos Fijos y Depreciación realizadas en Symasoft</t>
  </si>
  <si>
    <t>Pobre eficiencia en procesos  y manejo de activos fijos</t>
  </si>
  <si>
    <t>Area Finnaciera: Presupuesto</t>
  </si>
  <si>
    <t xml:space="preserve">Politicas y procedimientos </t>
  </si>
  <si>
    <t>1.- Revisar procedimientos y políticas                                  2.- Actualizar políticas y procedimientos                                                3.- Aprobar políticas y procedimientos                                                         4.- Socializar e implementar procesos</t>
  </si>
  <si>
    <t xml:space="preserve">Normas implementadas:                                        1.- Ciclo de Presupuesto                          2.- Gestión de Tesorería                        </t>
  </si>
  <si>
    <t>Evaluación NOBACI</t>
  </si>
  <si>
    <t>Informe de Ejecución  y modificaciones presupuestaria</t>
  </si>
  <si>
    <t>1.-  Validar y distribuir partidas presupuestarias                           2.-  Alinear plan de compras trimestral con presupuesto                                                                      3.- Coordinar con áreas ejecución mensual                       4.- Generar Reportes mensuales de ejecución                  5.- Analizar desviaciones y realizar ajustes</t>
  </si>
  <si>
    <t xml:space="preserve">Número de modificaciones presupuestarias </t>
  </si>
  <si>
    <t>Porcentaje de reducción de modificaciones presupuestaria</t>
  </si>
  <si>
    <t>Mala ejecución presupuestaria</t>
  </si>
  <si>
    <t>Reporte de tesorería (Cash flow)</t>
  </si>
  <si>
    <t>1.- Generar reporte de disponibilidad semanal                    2.- Identificar necesidades de fondos                         3.- Priorizar compromisos de acuerdo con disponibilidad                                                                     4.- Revisar y aprobar desembolsos a realizar</t>
  </si>
  <si>
    <t>Cantidad de reporte emitidos</t>
  </si>
  <si>
    <t>Estado de flujo de tesorería</t>
  </si>
  <si>
    <t>Faltante de fondos para cumplir compromisos</t>
  </si>
  <si>
    <t>Proyecciones de Necesidades de Recursos trimestrales ( decisiones de del Comité de compras)</t>
  </si>
  <si>
    <t>1.- Participar en reuniones trimestrales de compras y forecast de servicios                                                    2.- Cuantificar proyeccones de compras trimestrales                                                                                                3.- Conciliar necesidades con presupuesto                                                                     4.- Programar partidas prespuestarias</t>
  </si>
  <si>
    <t>Número de proyecciones realizadas</t>
  </si>
  <si>
    <t>Informe proyecciones presupuestarias con etapa del gasto</t>
  </si>
  <si>
    <t>Area Administrativa</t>
  </si>
  <si>
    <t>Política de asignación de flotas</t>
  </si>
  <si>
    <t xml:space="preserve">1.	Revisión de documentación/o políticas relacionadas
2.	Determinación de personal con asignación de flotas
3.	Elaboración de la propuesta o política de asignación de flotas
4.	Remisión a la división de calidad en la gestión
5.	Aprobación y difusión de la política. 
</t>
  </si>
  <si>
    <t>Politica elaborada</t>
  </si>
  <si>
    <t>Politica elaborada y aprobada</t>
  </si>
  <si>
    <t>Falta de compromiso por las partes involucradas</t>
  </si>
  <si>
    <t>Salón I remozado y en funcionamiento</t>
  </si>
  <si>
    <t>Levantamiento del area para luego proceder, con los puntos criticos.</t>
  </si>
  <si>
    <t>Salón acondicionado (por etapa)</t>
  </si>
  <si>
    <t>Limitaciones presupuestarias</t>
  </si>
  <si>
    <t>Rehabilitación del comedor institucional</t>
  </si>
  <si>
    <t>Proceder con la licitacion para poder determinar cual suplidor cumple.</t>
  </si>
  <si>
    <t>Comedor habilitado y funcionando</t>
  </si>
  <si>
    <t xml:space="preserve">Política para el manejo y asigancion de la flotilla vehicular </t>
  </si>
  <si>
    <t>aprobacion y difusion de la politica, para que exista regimen de consecuencia, para aquellos que no la cumplan.</t>
  </si>
  <si>
    <t>Area Administrativa: Almacen</t>
  </si>
  <si>
    <t>Registro de facturas</t>
  </si>
  <si>
    <t xml:space="preserve">1-	Revisar la factura 
2-	Categorización de las facturas (Simasoft, Portal y Proyecto)
3-	Registrar la factura en las distintas categorías
4-	Completar registro interno de control de factura
5-	Remitir expediente original al área de contabilidad
6-	Archivar la factura </t>
  </si>
  <si>
    <t>Facturas registradas en el SIMASOFT</t>
  </si>
  <si>
    <t xml:space="preserve"> Control de entrada de facturas</t>
  </si>
  <si>
    <t>Perdida de factura</t>
  </si>
  <si>
    <t>Facturas de servicios registradas</t>
  </si>
  <si>
    <t>Facturas de proyectos registradas</t>
  </si>
  <si>
    <t>Control de investario realizados</t>
  </si>
  <si>
    <t>1-	Revisión de los formularios de requsición 
2-	Dar salida en el inventario desde el sistema 
3-	Verificación del procedimientos 1 y 2
4-	Remisión de expediente al depto de contabilidad</t>
  </si>
  <si>
    <t>Cantidad de expedientes ( realacioanados a los insumos)</t>
  </si>
  <si>
    <t>Reporte de inventario</t>
  </si>
  <si>
    <t>Falta personal</t>
  </si>
  <si>
    <t>Registro de nuevos insumos en el sistema.</t>
  </si>
  <si>
    <t xml:space="preserve">1- Revisión de la orden de compra 
2- Verificación del producto/insumo con la solicitud/orden/factura 
3- Validación del personal de Contraloria
4- Dar entrada al producto/insumo al sistema.
 </t>
  </si>
  <si>
    <t>Cantidad de nuevos productos/insumos registrados</t>
  </si>
  <si>
    <t>Registro en el sistema</t>
  </si>
  <si>
    <t>Sistema de registro dañado</t>
  </si>
  <si>
    <t>Inspecciones  de mercancia  para evaluación a proveedores ( tiempo de entrega, cantidad y calidad)</t>
  </si>
  <si>
    <t>1- Revisión de la orden de compra 
2- Verificación del producto/insumo con la solicitud/orden/factura 
3- Calificacion del proveedor ( según parametros establecido)
4- Remisión del informe de evaluación a las areas de interes ( Administrativo y Compras)</t>
  </si>
  <si>
    <t>Cantidad de proveedores evaluados</t>
  </si>
  <si>
    <t>Hoja de resultado de evaluación (Nota interna)</t>
  </si>
  <si>
    <t>Plan Anual de compras</t>
  </si>
  <si>
    <t xml:space="preserve">1-	Enviar comunicación (correo o de forma física) a todas las áreas haciendo solicitud de sus requerimientos.
2-	Revisar las solicitudes de necesidades de las áreas a los fines de estimación de los precios.
3-	Remitir a la sección de presupuesto la propuesta estimada del plan de compras
4-	Revisión por parte de las áreas de presupuesto y planificación de la propuesta de compras.
5-	Completar formulario F53
6-	Se presenta propuesta tentativa del plan de compras a las todas las áreas en conjunto con la Dirección Ejecutiva. 
7-	Aprobación y publicación del Plan de Compras.  </t>
  </si>
  <si>
    <t>Plan de compras elaborado</t>
  </si>
  <si>
    <t xml:space="preserve">Plan de compras publicado en el portal. </t>
  </si>
  <si>
    <t>Limitaciones presupuestarias/falta de recursos huamnos/falta de capacitación</t>
  </si>
  <si>
    <t xml:space="preserve">Gestión de procesos de compras </t>
  </si>
  <si>
    <t xml:space="preserve">1-Recibir las requisiciones por areas.2- actualizar estado de requisicion..3-solicitar cotizacion para tener el estimado de la compra a realizar.4-Elaborar solicitud de compras y pliego de condiciones.5-Publicar proceso en el portal  transacional.6-Adjudicar al oferente ganador.7-Informe  final.8-Orden de compra.9-Gestion de entrega de la compra por parte del proveedor-10-gestion de pago.11-Cierre de la orden.     </t>
  </si>
  <si>
    <t>Desempeño de siscompras</t>
  </si>
  <si>
    <t>Sistema portal transacional</t>
  </si>
  <si>
    <t>Tecnologicos</t>
  </si>
  <si>
    <t>No cumplir con los sub-indicadores.</t>
  </si>
  <si>
    <t>Informe de rendicion de cuentas elaborados.</t>
  </si>
  <si>
    <t xml:space="preserve">1-Informe elaborado con las diferentes tipos de compras realizadas, como son las compras por debajo del umbral/compras menores/comparaciones de precio y los demas rubros que se hayan ejecutados.2-informe es publicado en el portal transacional institucional .3-Las compras menores son publicadas bajo un link donde se visuliaza el proceso.4-Las comparaciones de precio y licitaciones y demas rubros son publicado en el portal de transparencoa para la publicacion del proceso de compras. </t>
  </si>
  <si>
    <t>Sistema del portal  transparencia institucional</t>
  </si>
  <si>
    <t xml:space="preserve">No cumpliemiento al reporte por compras /no publicado por el departamento de transparencia en la fecha correspondiente  /reporte mal elaborado y publicado.    </t>
  </si>
  <si>
    <t>Proveedores nuevos evaluados</t>
  </si>
  <si>
    <t>1-cuando el proveedor es nuevo y oferta a un proceso publicado en el portal transacional se le envia una comunicación firmada por la encargada de compras y contrataciones solicitando los expediente necesario para evaluar que cumpla con los documentos el cual nos aseguran un fiel cumplimiento de la compra a requerir.2-Se evaluan los documentos recibido para validar que cumpla con lo requerido. 3-Si cumple con las documentaciones solicitada se le adjudica la compra al proveedor.</t>
  </si>
  <si>
    <t>Carpeta de evaluacion proveedores fisica y digital.</t>
  </si>
  <si>
    <t>Expedientes carperta evaluacion de proveedores fisica .</t>
  </si>
  <si>
    <t xml:space="preserve">Proveedor mal evaluado tomariamos el riego de un imcumplimiento en calidad y tiempo de entrega ,el cual puede afectar la area solicitante.  </t>
  </si>
  <si>
    <t>Listado de categoria proveedores aprobados</t>
  </si>
  <si>
    <t>1-Esta lista es alimentada del formulario de resultados de inspeccion de recepcion que nos envia el departamento de almacen el cual nos ayuda a identificar el comportamiento de nuestros proveedores tomando en cuenta la calidad/tiempo de entrega y la cantidad recibida de las ordenes.  2-Si el proveedor no esta cumpliendo con lo estipulado para la evalucaion se le notifica para que pueda mejorar su calificacion y poder mejorar su calificacion.</t>
  </si>
  <si>
    <t xml:space="preserve">Informe de resultados de inspeccion de recepcion y lista de categoria de los proveedores aprobados,en carpeta fisica y digital.  </t>
  </si>
  <si>
    <t>Carperta lista de categoria de  proveedores.</t>
  </si>
  <si>
    <t xml:space="preserve">No cumplimiento de esta evaluacion no podriamos validar en que porcentaje estarian nuestros provedores para un cumplimiento en las entregas de las ordenas adjudicadas el cual podria afectar nuestra evaluacion de proveedores y necesidad del area requiriente  </t>
  </si>
  <si>
    <t>División de Calidad</t>
  </si>
  <si>
    <t>Solicitud de Postulación de ensayos de laboratorios para acreditación  ISO /IEC 17025:2017</t>
  </si>
  <si>
    <t>1- Levantamiento de los requerimientos  de los ensayos a postular y el nivel cumplimiento de los requisitos requeridos.                        
2.Revisión de los  protocolo de Validación.
3- Elaboración de los Certificados de Validación.                        4- Revisión de los procedimientos.                     
5- Realizar el levantamiento del personal que testificará en los diferentes laboratorios.                                                        6- Revisar todos los documentos requeridos para el envío de la solicitud de postulación.</t>
  </si>
  <si>
    <t xml:space="preserve">Solicitud de postulación para la acreditación entregada. </t>
  </si>
  <si>
    <t xml:space="preserve">Carta de remisión de solicitud de postulación </t>
  </si>
  <si>
    <t>Errores documentales, no contar con la documentación a tiempo, fallos en equipos, falta de personal. Retraso en la llegada de Materiales de Referencias certificados.</t>
  </si>
  <si>
    <t xml:space="preserve"> Autodiagnóstico Institucional CAF 2024</t>
  </si>
  <si>
    <t>1- Comunicación a las Áreas solicitando  la remisión de sus Autodiagnósticos a Calidad.
2- Actualización del Comité de Calidad.
3- Revisión y  actualización del CAF General .
4- Realizar el Informe final del CAF.
5- Remitir el Autodiagnóstico Institucional CAF al analista del MAP junto con el Informe.</t>
  </si>
  <si>
    <t xml:space="preserve"> Autodiagnóstico Institucional CAF ejecutado</t>
  </si>
  <si>
    <t>Autodianostico cargado en el sistema (SISMAP)</t>
  </si>
  <si>
    <t>Errores documentales, comunicación ineficaz entre las áreas, envío de documentación a destiempo</t>
  </si>
  <si>
    <t xml:space="preserve"> Plan de mejora Autodiagnóstico Institucional CAF 2024</t>
  </si>
  <si>
    <t>1- Comunicación a las Áreas solicitando  la remisión a Calidad de las acciones de mejora relacionadas con el áreas de mejoras identificadas, para elaborar el  plan de mejora .
2-Elaborar el plan de mejora.
3- Remitirlo al analista del MAP</t>
  </si>
  <si>
    <t xml:space="preserve"> Plan de mejora Autodiagnóstico Institucional CAF cargado al SISMAP</t>
  </si>
  <si>
    <t>Plan de cargado en el sistema (SISMAP)</t>
  </si>
  <si>
    <t>Que las mejoras detectadas no se subsanen en el periodo planificado.</t>
  </si>
  <si>
    <t>Matriz riesgo actualizada al contexto ( metodología PESTEL)</t>
  </si>
  <si>
    <t>1- Revisión a la matriz de riesgo
2- Agregar variable relacionadas con el contexto interno y externo (PESTEL)
3- Consensuar con las areas 
4- Disfundir matriz actualizada</t>
  </si>
  <si>
    <t xml:space="preserve">Matriz actualizada </t>
  </si>
  <si>
    <t>Matriz elaborada y difundida</t>
  </si>
  <si>
    <t>Falta de conocimiento y/o personal</t>
  </si>
  <si>
    <t xml:space="preserve">Gestión de curso para la metodoliogia VAR </t>
  </si>
  <si>
    <t xml:space="preserve">1- Llenar la solicitud de capacitación inmediata
2- Remisión a RRHH
3- Dar segegumiento a la aprobación
</t>
  </si>
  <si>
    <t xml:space="preserve">Curso gestionado </t>
  </si>
  <si>
    <t>Solicitud de capacitación completada</t>
  </si>
  <si>
    <t>Seguimiento a la Carta compromiso</t>
  </si>
  <si>
    <t>1-Realizar plan de Mejora para las Oportunidades detectadas en la ultima visita de seguimiento.
2-Seguimiento al  cumplimiento de los Compromisos de Calidad comprometidos en la Carta.</t>
  </si>
  <si>
    <t>Seguimiento a la Carta compromiso ejecutado y cargado en el SISMAP</t>
  </si>
  <si>
    <t>Informe de evaluación MAP</t>
  </si>
  <si>
    <t>Errores documentales, aceptar acciones ineficaces</t>
  </si>
  <si>
    <t xml:space="preserve">Incorporación de nuevas areas al Sistema de Calidad </t>
  </si>
  <si>
    <t xml:space="preserve">1. Levantamiento de Necesidades de formación.
2. Identificación de necesidad de creación de documentos
3. Revisión de documentos nuevos
4. Socialización de documentos.
5. Modificación de documentos y manuales para modificar el alcance.
6-Participacion de las nuevas áreas en la auditoria interna.
7-Participacion de las nuevas áreas en la revisión del sistema por la dirección. </t>
  </si>
  <si>
    <t>Cantidad de áreas Incorporadas/ total de áreas planificadas</t>
  </si>
  <si>
    <t>Informe de auditorias/revisión del sistema</t>
  </si>
  <si>
    <t>Errores documentales, levantamiento inoportuno, falta de capacitación</t>
  </si>
  <si>
    <t>Asistencia y segumiento a la implementación de la norma de control interno NOBACI en la Institucion</t>
  </si>
  <si>
    <t>1- Remisión de los requerimientos por area ( informaciones puntuales) con fecha de entrega 
2- Realizar inducción/asistencia para el cummpliemiento de los requerimientos                                                                                                                                                                                                                                                                               3- 
3-Revisión por el area de calidad a fines de  aprobación.
5- Difundir el cumplimeito del requerimiento (política/procedimiento)
6- Cargar en el portal NOBACI</t>
  </si>
  <si>
    <t>Número de requerimientos implementados (NOBACI)</t>
  </si>
  <si>
    <t xml:space="preserve">Cantidad de requerimientos cumplidos </t>
  </si>
  <si>
    <t>Falta de conocimiento por parte del personal para el  cumplimiento de los requisitos normativos y reglamentarios.</t>
  </si>
  <si>
    <t>Indicador NOBACI (%)</t>
  </si>
  <si>
    <t>Revisión al sistema de calidad  bajo las normas internacionales implementadas.</t>
  </si>
  <si>
    <t xml:space="preserve">1-Monitoreo de los procesos
2-Coordinar la realización de la  auditoria interna
3- Coordinar la ejecución de la revisión del sistema por la dirección.  </t>
  </si>
  <si>
    <t>Cantidad de monitoreos</t>
  </si>
  <si>
    <t>Informes de monitoreos</t>
  </si>
  <si>
    <t>Falta de persona en el area de calidad</t>
  </si>
  <si>
    <t>Cantidad de auditorias internas</t>
  </si>
  <si>
    <t>Informe de auditoria interno</t>
  </si>
  <si>
    <t xml:space="preserve">Cantidad de auditorias externa </t>
  </si>
  <si>
    <t>Informe de auditoria externa</t>
  </si>
  <si>
    <t xml:space="preserve">Reunion de revisión por la dirección </t>
  </si>
  <si>
    <t xml:space="preserve">Acta de reunión </t>
  </si>
  <si>
    <t>Departamento de Planificación y Desarrollo</t>
  </si>
  <si>
    <t xml:space="preserve">Plan Operativo Año 2023 publicado </t>
  </si>
  <si>
    <t xml:space="preserve">1.	Realizar solicitud de publicación 
2.	Remisión a comunicación y OIA
3.	Difusión interna del POA  2023
</t>
  </si>
  <si>
    <t>Plan aprobado y cargado en el portal web</t>
  </si>
  <si>
    <t>Informes trimestrales POA 2023</t>
  </si>
  <si>
    <t xml:space="preserve">1- Revisar  y validar las informaciones entregadas por las áreas
2- Elaborar los reportes e informes de monitoreo y evaluación POA.
3- Enviar a la Dirección Ejecutiva para la aprobación.
4- Cargar en el portal de la DIGEPRES y MEPYD.
5- Enviar a transparencia </t>
  </si>
  <si>
    <t>Informes de evaluacion trimestral elaborado</t>
  </si>
  <si>
    <t>Memoria institucional de rendición de cuentas 2023 semestral</t>
  </si>
  <si>
    <t xml:space="preserve">1- Remisión de los requerimientos por area ( informaciones puntuales) con fecha de entrega 
2- Realizar inducción/asistencia para la elaboarcion del reporte por area semestral                                                                                                                                                                                                                                                                                                         3- Elaboración de la  memoria
3- Enviar a la Dirección Ejecutiva para la aprobación.
4- Cargar en el portal SAMI
</t>
  </si>
  <si>
    <t>Memoria cargada y aprobada en el sistema SAMI</t>
  </si>
  <si>
    <t>Memoria institucional de rendición de cuentas 2023 anual</t>
  </si>
  <si>
    <t xml:space="preserve">1- Remisión de los requerimientos por area ( informaciones puntuales) con fecha de entrega 
2- Realizar inducción/asistencia para la elaboarcion del reporte por area anual                                                                                                                                                                                                                                                                                    3- Elaboración de la  memoria
4- Enviar a la Dirección Ejecutiva para la aprobación.
5- Cargar en el portal SAMI
6- Enviar a transparencia </t>
  </si>
  <si>
    <t xml:space="preserve">Memoria impresa remitida al MINPRE </t>
  </si>
  <si>
    <t>Formulación, actualización y seguimiento  metas físicas por  programa y presupuesto en la plataforma SIGEF.</t>
  </si>
  <si>
    <t xml:space="preserve">1- Solicitar a las areas de los insumos correspondientes ( logros/incumplimientos) 
2- Completar las informaciones en el SIGEF 
3- Presentar a la MAE para fines de conocimiento.
</t>
  </si>
  <si>
    <t>Cantidad de informes elaboarados</t>
  </si>
  <si>
    <t xml:space="preserve"> Informe anual de la ejecución presupuestaria de las metas físicas</t>
  </si>
  <si>
    <t xml:space="preserve">Taller POA 2024 </t>
  </si>
  <si>
    <t xml:space="preserve">1- Realizar cronogrma de trabajo con las areas/asistencia
2- Convocar a reunión general                                                                                                                                                                                                                                                                                   3- Elaboración de la  memoria
3- Establecer las pautas generales y puntuales 
4-Cordinar de rteuniones de segumiento y asitencia técnica. </t>
  </si>
  <si>
    <t xml:space="preserve">Taller POA realizado </t>
  </si>
  <si>
    <t>Plan Operativo Anual 2024</t>
  </si>
  <si>
    <t>1.	Identificar los requerimientos para la elaboración del POA.
2.	Socializarlo con las áreas   involucradas los compromisos formulados en el PEI.
3.	Verificar que los POAS de las áreas sustantivas y de apoyo estén alineados al cumplimiento del PEI.
4.	Revisar y validar las informaciones entregadas por las áreas
5.	Enviar a la Dirección Ejecutiva para la aprobación.
7.	Enviar a transparencia</t>
  </si>
  <si>
    <t>Plan POA 2024 compilado</t>
  </si>
  <si>
    <t>Gestión y seguimiento de  los productos priorizados en el Plan Plurianual del Sector Público a través del Sistema RUTA.</t>
  </si>
  <si>
    <t xml:space="preserve">1-Consensuar con las áreas la 
   producción física para cada 
   producto.
2-Cargar en el tiempo 
   establecido por MEPYD.
</t>
  </si>
  <si>
    <t>Producción cargada y aprobada por el MEPYD</t>
  </si>
  <si>
    <t>Sección de Capacitaciones</t>
  </si>
  <si>
    <t>Servicios de capacitación en aspectos técnicos  de biotecnología, calidad y producción</t>
  </si>
  <si>
    <t xml:space="preserve">1.	Identificar la disponibilidad de los facilitadores y recursos materiales
2.	Realizar lista de disponibilidad de capacitaciones
3.	Realizar cronograma de capacitaciones por fecha y lugar
4.	Solicitar de aprobación del cronograma por el área de supervisión correspondiente
5.	Remisión de solicitud de publicación en redes
6.	Difusión por las redes sociales 
</t>
  </si>
  <si>
    <t>Cantidad de capacitaciones realizadas</t>
  </si>
  <si>
    <t>20</t>
  </si>
  <si>
    <t>Informe de actividades realizadas</t>
  </si>
  <si>
    <t>Limitaciones propuestarias/Falta disponibilidad de facitadores</t>
  </si>
  <si>
    <t>Documentación generada en el sistema a tiempo</t>
  </si>
  <si>
    <t xml:space="preserve">1.	Esperar notificación de solicitud de información o requerimiento (Calidad)
2.	Analizar y generar la respuesta
3.	Remisión al área correspondiente </t>
  </si>
  <si>
    <t>Documentos/informes entregados a tiempo</t>
  </si>
  <si>
    <t>Informe de monitoreo</t>
  </si>
  <si>
    <t>Retraso involuntarios por falta de personal/factores clímaticos</t>
  </si>
  <si>
    <t>Documentación generada en el sistema sin error</t>
  </si>
  <si>
    <t>Documentos/informes entregados sin errores</t>
  </si>
  <si>
    <t>Reporte y estadisticas de capacitaciones realizadas</t>
  </si>
  <si>
    <t xml:space="preserve">1.	Tabulación de las evaluaciones de las capacitaciones 
2.	Procesamiento de los datos e identificación de oportunidades de mejora
3.	Remisión al área correspondiente </t>
  </si>
  <si>
    <t>Informe elaborados</t>
  </si>
  <si>
    <t>4</t>
  </si>
  <si>
    <t xml:space="preserve">Acuse de recibido </t>
  </si>
  <si>
    <t>Falta de quorum/personal</t>
  </si>
  <si>
    <t>Centro de Biotecnología Vegetal (CEBIVE)</t>
  </si>
  <si>
    <t xml:space="preserve">Servicio y venta de vitroplantas </t>
  </si>
  <si>
    <t xml:space="preserve">1.	Gestionar las promociones en las redes sobre los servicios de vitroplantas
2.	Recibir visita o llamada del cliente
3.	Revisar el stock del producto solicitado
4.	Realizar proceso de facturación 
5.	Despachar el servicio. </t>
  </si>
  <si>
    <t>Cantidad de servicios facturados</t>
  </si>
  <si>
    <t>Facturas y conduces</t>
  </si>
  <si>
    <t>Falta de disponibilidad presupuestaria/Condiciones climáticas no favorables/Aparición de nuevos competidores.</t>
  </si>
  <si>
    <t>Formularios de costeos de servicios de vitroplantas y asistencia funcionado</t>
  </si>
  <si>
    <t>1.	Gestión para la instalación de la fibra óptica (conectividad con sede central)
2.	Gestión para la instalación de los equipos necesarios
3.	Gestión para la configuración de la conectiva con la sede
4.	Implementación del proceso de facturación</t>
  </si>
  <si>
    <t xml:space="preserve">Software de facturación en funcionamiento </t>
  </si>
  <si>
    <t>Expediente de venta</t>
  </si>
  <si>
    <t xml:space="preserve">Falta de energia electrica </t>
  </si>
  <si>
    <t xml:space="preserve">Asistencia técnica y tecnológica a productores agrícolas </t>
  </si>
  <si>
    <t xml:space="preserve">1.	Gestión recursos 
2.	Realización visitas a productores en campo.
3.	Recibir  productores en CEBIVE.
4.	Completar formulario de asistencias realizadas.
</t>
  </si>
  <si>
    <t>Cantidad de asistencias tecnicas realizadas</t>
  </si>
  <si>
    <t>cantidad de formulario de asistencia tecnica completados</t>
  </si>
  <si>
    <t>Los productores no solicitan asistencia.</t>
  </si>
  <si>
    <t>Catálogo actualizado de servicios (CEBIVE)</t>
  </si>
  <si>
    <t xml:space="preserve">1-	Enlistar todos los servicios ofertados y brindando por el CEBIVE
2-	Realizar una descripción para cada uno de los servicios identificados con su relación de precios y su tiempo de respuesta o terminación.
3-	Envío de la propuesta tentativa al área de Comunicaciones a los fines de elaboración del diseño de portada y formato de la misma para su difusión y colocación en el portal web y redes sociales de la institución. 
4-	Validar disponibilidad del catalogo de servicio en el portal web y redes sociales de la institución </t>
  </si>
  <si>
    <t xml:space="preserve">Catálogo de servicios publicado </t>
  </si>
  <si>
    <t>Falta de colboración de las partes involucradas</t>
  </si>
  <si>
    <t>2.1: Proveer a las instituciones, academia, investigadores y la comunidad, programas estratégicos de Investigación como instrumentos transversales de la actividad científica.</t>
  </si>
  <si>
    <t>2.1.1: Fortalecer y promover la investigación, la divulgación y la formación científicas</t>
  </si>
  <si>
    <t xml:space="preserve">Propuesta de proyecto de investigación </t>
  </si>
  <si>
    <t>Porcentaje de avance del  proyectos propuestos</t>
  </si>
  <si>
    <t>2.La Biotecnología como parte fundamental de la investigación científica</t>
  </si>
  <si>
    <t>Personal de investigación visibilizados en las redes</t>
  </si>
  <si>
    <t xml:space="preserve">1.	Listado de personal de investigación 
2.	Recopilación de datos de los investigadores (datos académicos e intereses)
3.	Realización de arte 
4.	Remisión a los investigadores a los fines de aprobación 
5.	Solicitud de firma de consentimiento escrita para uso de imagen 
6.	Publicación en las redes </t>
  </si>
  <si>
    <t xml:space="preserve">Cantidad de perfiles publicados </t>
  </si>
  <si>
    <t xml:space="preserve"> Perfiles publicados en la red</t>
  </si>
  <si>
    <t xml:space="preserve">Certificaciones NORTIC E1 Actualizada </t>
  </si>
  <si>
    <t xml:space="preserve">1-	Celebración de reunión entre el departamento de Comunicaciones y Tecnología 
2-	Revisión de lineamientos, decretos y disposiciones de las Norma para el Desarrollo y Gestión de los Portales Web y la Transparencia de los Organismos del Estado Dominicano (NORTIC) 
3-	Solicitar a la Oficina Gubernamental de Tecnología de la Información y la Comunicación las matrices/check list de requerimiento para las NORTIC.
4-	Revisión de las matrices de requerimiento basado en los contenidos puntuales de cada norma. 
5-	Segmentación e identificación de las informaciones puntuales solicitadas a las áreas de apoyo (servicio al cliente, planificación, calidad etc.) 
6-	Revisión y compilación de las informaciones suministradas por las áreas 
7-	Comparación, revisión y compilación de los requerimientos de las matrices (Check list) con las informaciones suministradas. 
8-	Envío de comunicación a la OGTIG para fines de revisión y confirmación </t>
  </si>
  <si>
    <t>Número de requerimiento/actualizaciones complidos/realizados</t>
  </si>
  <si>
    <t>Certificación actualizada y colgada en portal web institucional.</t>
  </si>
  <si>
    <t>Falta de seguimiento por parte del órgano rector.</t>
  </si>
  <si>
    <t xml:space="preserve">Seguimiento en redes sociales, portal web y búsquedas en Google del IIBI </t>
  </si>
  <si>
    <t xml:space="preserve">1- Identificar las actividades, servicios, investigaciones, capacitaciones y otros de la institución
2- Someter aprobación (formato, imágenes, videos) las actividades, servicios, investigaciones, capacitaciones de la institución 
3- Publicar en las redes sociales institucionales.                                                                                                                                                                                                                                                                   4-  Realización y presentación de resultados de estadísticas  en las redes sociales </t>
  </si>
  <si>
    <t xml:space="preserve">Alcance publicaciones en redes sociales </t>
  </si>
  <si>
    <t>Reportes de análitica de redes sociales/Software META</t>
  </si>
  <si>
    <t>Falta de interes por parte de los usuarios y carencia publicaciones atractivas/ Poca disponibilidad presupuestarias</t>
  </si>
  <si>
    <t xml:space="preserve">Nuevos seguidores en redes sociales </t>
  </si>
  <si>
    <t>Visitas al portal web y busquedas en google con el nombre y palabras claves de la institución</t>
  </si>
  <si>
    <t>Reportes de análitica de Google business</t>
  </si>
  <si>
    <t>Número de publicaciones en redes</t>
  </si>
  <si>
    <t>Calendario de publicaciones</t>
  </si>
  <si>
    <t>Políticas y procedimientos de Comunicaciones</t>
  </si>
  <si>
    <t>1. Revisión de lineamientos, decretos y disposiciones de las Norma para el Desarrollo y Gestión de los Portales Web y la Transparencia de los Organismos del Estado Dominicano (NORTIC) 
2. Revisión de la Ley 200-04 de libre acceso a la información pública
3. Redacción y elaboración de la política y/o procedimiento
4. Remitir a Calidad para los de lugar
5. Aprobación por parte de las áreas y la MAE
6. Difusión a las áreas</t>
  </si>
  <si>
    <t>Número de documentos /documentos realizados/entregados</t>
  </si>
  <si>
    <t>Informe de POA y carta compromiso, con evidencias</t>
  </si>
  <si>
    <t xml:space="preserve">Falta de personal </t>
  </si>
  <si>
    <t xml:space="preserve">Entrega de informes sobre avances trimetrales </t>
  </si>
  <si>
    <t xml:space="preserve">Departamento de Comunicaciones </t>
  </si>
  <si>
    <t>Asistencia técnica de energía no convencional consorciados con instituciones y empresas</t>
  </si>
  <si>
    <t xml:space="preserve">1.	Recepción de la solicitud de servicio
2.	Visita técnica de prospección 
3.	Realización de propuesta tentativa teórica y económica 
4.	Remisión de la propuesta a las áreas involucradas 
5.	Remisión de propuesta al cliente </t>
  </si>
  <si>
    <t>Cantidad de asistencias desarrollada</t>
  </si>
  <si>
    <t>Informe remitido al cliente</t>
  </si>
  <si>
    <t>Falta de promoción del servicio/no llegada a tiempo de materialed/fenomenos atmosfericos</t>
  </si>
  <si>
    <t>Instalación de biogestores (plan piltoto)</t>
  </si>
  <si>
    <t xml:space="preserve">1.	Determinación de la locación/lugar para la instalación
2.	Realizar estudio de factibilidad para el diseño del biogestor
3.	Realización cotización (materiales y mano de obras)
4.	Construcción de biogestor 
5.	Instalación y prueba </t>
  </si>
  <si>
    <t>Cantidad de biogestores instalados</t>
  </si>
  <si>
    <t>Informe de avance</t>
  </si>
  <si>
    <t>Limitaciones presupuestaria/falta de personal.</t>
  </si>
  <si>
    <t>Estudio sobre la ley 57-07 e Historia de la energia renovable en RD ( Libro)</t>
  </si>
  <si>
    <t>1.	Solicitud de diagramación 
2.	Revisión de la redacción y de diseño/portada
3.	Cotización para la publicación del libro (ejemplares) 
4.	Publicación del libro</t>
  </si>
  <si>
    <t xml:space="preserve">Libro publicado </t>
  </si>
  <si>
    <t>Libro publicado</t>
  </si>
  <si>
    <t>Departamento Energia renovable</t>
  </si>
  <si>
    <t>Departamento de Bioprospección y Farmacia</t>
  </si>
  <si>
    <t>Informes de productos terminados</t>
  </si>
  <si>
    <t>1. Recepción de la solicitud de servicio                      2. Solicitud de insumos y materias prima                    3. Desarrollo del servicio                                      4. Redaccion del informe                                     5. Entrega de resultados</t>
  </si>
  <si>
    <t>Cantidad de informes emitidos / solicitudes recibidas</t>
  </si>
  <si>
    <t>Informe terminado y remitido al cliente</t>
  </si>
  <si>
    <t>Falta de recursos ( personal y económico)/falta de coordinación con el cliente</t>
  </si>
  <si>
    <t>Cantidad de productos cosmeticos desarrollados / productos solicitados</t>
  </si>
  <si>
    <t>Productos cosmeticos entregados al cliente</t>
  </si>
  <si>
    <t>Cantidad de procedimientos aprobados / procedimientos planificados</t>
  </si>
  <si>
    <t>Procedimientos aprobados</t>
  </si>
  <si>
    <t>Falta de recursos ( personal y tecnologico)</t>
  </si>
  <si>
    <t>Departamento Industrial</t>
  </si>
  <si>
    <t>Elaboración de productos alimenticios</t>
  </si>
  <si>
    <t>1.	Recepción de la solicitud de servicio
2.	Solicitud de insumos o materia prima
3.	Desarrollo del producto</t>
  </si>
  <si>
    <t xml:space="preserve">Número de productos alimenticios  elaborados / Total de productos alimenticios planificados  </t>
  </si>
  <si>
    <t>Producto terminado</t>
  </si>
  <si>
    <t>Equipos dañados/solicitudes no recibidas</t>
  </si>
  <si>
    <t>Número de servicios de desarrollo o mejoras realizados / Total de servicios de desarrollo o mejoras solicitados</t>
  </si>
  <si>
    <t>Número de servicios de etiquetado realizados/Total de servicios de etiquetado solicitados</t>
  </si>
  <si>
    <t>Número de visita de prospección e inspección  realizados/Total de Visita de prospección e inspección solicitadas</t>
  </si>
  <si>
    <t>Cantidad de de evaluación sensorial realizados/Total de de evaluación sensorial planificadas</t>
  </si>
  <si>
    <t>Dirección de Investigaciones</t>
  </si>
  <si>
    <t>Gestión de nuevos propuestas de proyecto de investigacion (nacionales, internacionales e internos)</t>
  </si>
  <si>
    <t>1.	Revisión de requerimientos del proyecto (compras de insumos, habilitación de espacios etc.) 
2.	Revisión de la documentación (permisos legales e informes)
3.	Remisión de la documentación al MESCyT</t>
  </si>
  <si>
    <t>Cantidad de nuevas propuesta de investigación (fondos propios)</t>
  </si>
  <si>
    <t>Propuestas elaboradas</t>
  </si>
  <si>
    <t>Falta de recursos humanos/limitaciones presupuestarias</t>
  </si>
  <si>
    <t>Gestión de proyectos existentes (nacionales, internacionales e internos)</t>
  </si>
  <si>
    <t xml:space="preserve">
1.	Revisión de la documentación (informes) 
2.	Remisión de la documentación al MESCyT
3.	Publicación de los resultados de la investigación (artículo) </t>
  </si>
  <si>
    <t>Cantidad de proyectos existentes</t>
  </si>
  <si>
    <t>Articulo cientifico publicado</t>
  </si>
  <si>
    <t xml:space="preserve">Gestionar proyectos con productos innovadores desarrollados y disponibles para su transferencias </t>
  </si>
  <si>
    <t>1.	Revisión de la documentación (informes) 
2.	Remisión de propuestas a companias existentes
3.	Contratacion</t>
  </si>
  <si>
    <t>Cantidad de  productos desarrolladas mediante las investigaciones y  entregados a la  Dirección de Transferencia.</t>
  </si>
  <si>
    <t>Números de productos desarrolladas mediante las investigaciones y  entregados a la  Dirección de Transferencia</t>
  </si>
  <si>
    <t>Falta de recursos humanos/limitaciones presupuestarias y falta de solicitudes</t>
  </si>
  <si>
    <t>Gestionar la divulgacion cientifica</t>
  </si>
  <si>
    <t>1. Representar al IIBI en congresos, simposion, seminarios, diplomados y talleres nacionales e internacionales.</t>
  </si>
  <si>
    <t>Cantidad de actividades para la divulgacion cientifica y crecieminto profesional de los investigadores</t>
  </si>
  <si>
    <t>Numero de actividades donde se represente al IIBI como identidad investigadora</t>
  </si>
  <si>
    <t>Falta de recursos humanos/limitaciones presupuestarias.</t>
  </si>
  <si>
    <t>Reglamentos de investigación y propiedad intelectual institucional.</t>
  </si>
  <si>
    <t xml:space="preserve">1. Reglamento de investigación elaborado, validado y publicado.
2. Reglamento de Divulgación y uso de nombre institucional elaborado, validado y publicado.
3. Reglamento de propiedad intelectual institucional elaborado, validado y publicado. </t>
  </si>
  <si>
    <t>Fortaleciemiento de la institucion por medio reglamentos que se enfoquen al creciemeinto de la investigacion por medio de la divulgacion</t>
  </si>
  <si>
    <t xml:space="preserve">1.	Elaboración de los borradores de los reglamentos.
2.	Discusión de los reglamentos con las partes interesadas.
3.	Presentación de los borradores a las Dirección Ejecutiva.
4.	Validación de los reglamentos por parte de la Dirección Ejecutiva.
5.	Publicación de los reglamentos.
6.	Ejecución de los reglamentos.  </t>
  </si>
  <si>
    <t>No aprovacion de los reglamentos por medio de la direccion ejecutiva</t>
  </si>
  <si>
    <t xml:space="preserve">Productos transferidos con asistencia técnica a empresas o emprendedores ejecutados. </t>
  </si>
  <si>
    <t xml:space="preserve">1)	Recibir solicitud de visita de prospección
2)	Realizar de visita de prospección (levantamiento de información)
3)	Realizar un informe de resultado del levantamiento
4)	Preparar la propuesta de servicio de innovación o investigación para usuario/institución externos. 
5)	Preparar la propuesta de transferencia de producto
6)	Gestionar borrador del acuerdo de transferencia tecnológica.
7)	Coordinar ejecución del acuerdo de transferencia tecnológica. </t>
  </si>
  <si>
    <t>Propuesta de transferencia tecnológica de producto o mejora de producto</t>
  </si>
  <si>
    <t>Disponibilidad de transportación/Limitaciones presupuestarias/ Capacidad económica de Mipymes y emprendedores</t>
  </si>
  <si>
    <t>Gestión para servicios focalizados</t>
  </si>
  <si>
    <t xml:space="preserve">
1)	Realizar reuniones para definir formato de ejecución de acuerdo. 
2)	Identificar áreas comunes de interés y recursos 
3)	Realizar planificación por periodo de ejecución
4)       Retroalimentar sobre ejecución y realizar ajustes previo acuerdo con los aliados. </t>
  </si>
  <si>
    <t>Acuerdo para el Proyecto INNOVALAB realizado</t>
  </si>
  <si>
    <t>Acuerdo firmado</t>
  </si>
  <si>
    <t>Acuerdo CPTT realizado</t>
  </si>
  <si>
    <t>Gestión para nuevos acuerdos</t>
  </si>
  <si>
    <t xml:space="preserve">1)	Identificar de aliados potenciales 
2)	Realizar reuniones de acercamiento y sensibilización
3)	Identificar áreas comunes de interés y recursos 
4)	Preparar borrador para fines de convenios </t>
  </si>
  <si>
    <t>Cantidad de acuerdos gestionados</t>
  </si>
  <si>
    <t xml:space="preserve">Registro de reuniones con potenciales aliados.
</t>
  </si>
  <si>
    <t>Acciones comunes en el Programas de competitividad, industrialización o desarrollo de interés nacional (Proyectos País)</t>
  </si>
  <si>
    <t xml:space="preserve">1)	Acudir a reuniones con las instancias gubernamentales relacionadas al programa. 
2)	Coordinar acciones y trabajos con colaboradores internos. 
3)	Generar datos e informes requeridos por el programa. 
4)       Participar en eventos en representación de la institución y el director ejecutivo. </t>
  </si>
  <si>
    <t>Cantidad de programas o proyectos de interés nacional</t>
  </si>
  <si>
    <t>Publicaciones en medios digitales</t>
  </si>
  <si>
    <t>Dirección de DTTE</t>
  </si>
  <si>
    <t>Dirección de OIA</t>
  </si>
  <si>
    <t>Código de integridad actualizado</t>
  </si>
  <si>
    <t xml:space="preserve">1-	Convocar a reunión a la Comisión de Integridad Gubernamental y Cumplimiento Normativo (CIGCN).
2-	Revisión de nuevos lineamientos, decretos y disposiciones en base a los principios de éticos y de transparencia de las instituciones públicas.
3-	Revisión, discusión, modificación y adaptación del Código de Ética Institucional.
4-	Socialización de los miembros de la Comisión de integridad respecto al sistema de denuncia interna para la prevención y detección de actos no éticos. 
5-	Socialización y presentación del código ética a los y las colaboradores asi como los mecanismos para las denuncias de comportamiento no ético por parte de los colaboradores. </t>
  </si>
  <si>
    <t>Código de Etica Institucional aprobado y socializado</t>
  </si>
  <si>
    <t>Codigo de integridad colgado en pagina web</t>
  </si>
  <si>
    <t>Falta de colobración de las partes involucradas</t>
  </si>
  <si>
    <t>Reporte de Indice de Transparencia actualizado</t>
  </si>
  <si>
    <t>1.	Solicitar a las áreas los insumos o reportes correspondientes
2.	Revisión de las informaciones solicitadas
3.	Cargar las informaciones en el portal de transparencia</t>
  </si>
  <si>
    <t>Gestión del portal de transparencia (Indice de Transparencia Estandarizado)</t>
  </si>
  <si>
    <t xml:space="preserve">Reporte de Indice de Transparencia Estandarizado </t>
  </si>
  <si>
    <t>No entrega a tiempo de la documentación requerida</t>
  </si>
  <si>
    <t>Reporte de solicitudes de información respondidas</t>
  </si>
  <si>
    <t>Gestionar la respuesta en tiempo oportuno de las solicitudes de acceso a la información que correspondan al IIBI, dentro del Portal Único de Solicitud de Acceso a la 
Información Pública (SAIP).</t>
  </si>
  <si>
    <t>Cantidad de respuestas-Solicitudes de informacion</t>
  </si>
  <si>
    <t>Portal Único de Solicitud de Acceso a la 
Información Pública (SAIP).</t>
  </si>
  <si>
    <t>Demora en la entrega del area que debe proporcionar la informacion, o informacion incompleta</t>
  </si>
  <si>
    <t>Gestión Portal 3-1-1</t>
  </si>
  <si>
    <t>Apertura de solicitud de servicio</t>
  </si>
  <si>
    <t>1. Asesoria al cliente                                             2. Cotizar el servicio                                            3. Apertura del servicio</t>
  </si>
  <si>
    <t xml:space="preserve">Cantidad de solicitud aperturadas </t>
  </si>
  <si>
    <t>Servicios aperturados</t>
  </si>
  <si>
    <t>1. Falta de personal capacitado     2. Falta de recursos</t>
  </si>
  <si>
    <t>Informes de resultados</t>
  </si>
  <si>
    <t>1. Revision del informe                                         3. Entrega de informe</t>
  </si>
  <si>
    <t>Cantidad de informes entregados / solicitud de servicio</t>
  </si>
  <si>
    <t>Informes entregados</t>
  </si>
  <si>
    <t>Matriz de quejas y sugerencias</t>
  </si>
  <si>
    <t>1. Realizar matriz de quejas y sugerencias</t>
  </si>
  <si>
    <t>Matriz de quejas y sugerencia realizada</t>
  </si>
  <si>
    <t>Matriz de quejas y sugerencia disponible</t>
  </si>
  <si>
    <t>Buzón de quejas y sugerencias</t>
  </si>
  <si>
    <t>Instalar buzon de quejas y sugerencias</t>
  </si>
  <si>
    <t>Buzon de quejas y sugerencias instalado</t>
  </si>
  <si>
    <t xml:space="preserve">Instalacion del buzon de quejas y sugerencias </t>
  </si>
  <si>
    <t xml:space="preserve">Propuesta de campañas promocionales de servicios </t>
  </si>
  <si>
    <t>1. Redactar campañas promocionales                                      3. Publicar campañas publicitarias</t>
  </si>
  <si>
    <t>Cantidad de campañas publicadas</t>
  </si>
  <si>
    <t>Publicaciones en redes</t>
  </si>
  <si>
    <t>Catálogo de servicios actualizados</t>
  </si>
  <si>
    <t xml:space="preserve">1-         Enlistar todos los servicios ofertados y brindando por la institución.
2-	Convocar, consultar y consensuar con las áreas de los laboratorios los aspectos informativo relevantes de los servicios ofertados.
3-	Realizar una descripción para uno de los servicios identificados con su relación de precios y su tiempo de respuesta o terminación.
4-	Envío de la propuesta tentativa al área de Comunicaciones a los fines de elaboración del diseño de portada y formato de la misma para su difusión y colocación en el portal web y redes sociales de la institución. 
5-	Validar disponibilidad del catalogo de servicio en el portal web y redes sociales de la institución </t>
  </si>
  <si>
    <t>Catalogo de servicios elaborado</t>
  </si>
  <si>
    <t>Catalogo colgado en el portal</t>
  </si>
  <si>
    <t>Falta de colaboarción de las partes involucradas</t>
  </si>
  <si>
    <t xml:space="preserve">Encuesta de necesidades y expectativas (grupos de interés) </t>
  </si>
  <si>
    <t xml:space="preserve">
1)	Elaboración del formulario (necesidades y expectativas) 
2)	Revisión y aprobación del formulario
3)	Aplicación/envío de la encuesta. </t>
  </si>
  <si>
    <t xml:space="preserve">Encuesta elaborada </t>
  </si>
  <si>
    <t xml:space="preserve">1. Falta de personal capacitado   </t>
  </si>
  <si>
    <t xml:space="preserve">Data estadística por tipo de cliente y recurrencia.
</t>
  </si>
  <si>
    <t xml:space="preserve">
1)	Recopilación de la información (base cruda) 
2)	Tabulación y análisis de datos </t>
  </si>
  <si>
    <t>Base de datos creada</t>
  </si>
  <si>
    <t xml:space="preserve">1. Falta de personal capacitado  </t>
  </si>
  <si>
    <t>Certificaciones NORTIC A2 gestionada</t>
  </si>
  <si>
    <t xml:space="preserve">1-        Celebración de reunión entre el departamento de Comunicaciones y Tecnología 
2-	Revisión de lineamientos, decretos y disposiciones de las Norma para el Desarrollo y Gestión de los Portales Web y la Transparencia de los Organismos del Estado Dominicano (NORTIC) 
3-	Solicitar a la Oficina Gubernamental de Tecnología de la Información y la Comunicación las matrices/check list de requerimiento para las NORTIC.
4-	Revisión de las matrices de requerimiento basado en los contenidos puntuales de cada norma. 
5-	Segmentación e identificación de las informaciones puntuales solicitadas a las áreas de apoyo (servicio al cliente, planificación, calidad etc.) 
6-	Revisión y compilación de las informaciones suministradas por las áreas 
7-	Comparación, revisión y compilación de los requerimientos de las matrices (Check list) con las informaciones suministradas. 
8-	Envío de comunicación a la OGTIG para fines de revisión y confirmación </t>
  </si>
  <si>
    <t>Certificacion NORTIC A2 autorizada</t>
  </si>
  <si>
    <t>NORTIC colgada en la pagina web</t>
  </si>
  <si>
    <t>Falta de coloboración de las partes involucradas</t>
  </si>
  <si>
    <t>Inducción a la informatica general al personal interno</t>
  </si>
  <si>
    <t xml:space="preserve">1.	Elaboración del plan de contenido (informaciones generales)
2.	Realización de cronograma tentativo de inducciones
3.	Remisión de la propuesta a RRHH
4.	Implementación e inducciones internas 
</t>
  </si>
  <si>
    <t>Cantidad de persona inducidas</t>
  </si>
  <si>
    <t>Listado de asistencia</t>
  </si>
  <si>
    <t>Falta de personal en el area TIC</t>
  </si>
  <si>
    <t>Configuración de sistema de información (privelegios por usuario interno)</t>
  </si>
  <si>
    <t>1. Acceder a la administradora de dominio.
2. Acceder al NAS.
3. Verificar que el/los usuarios solo tengan acceso a la información necesaria para su labor.</t>
  </si>
  <si>
    <t>Reporte con Listado de Acceso</t>
  </si>
  <si>
    <t>Listado de permisos</t>
  </si>
  <si>
    <t>Data Center acorde a indicadores de la ISO 27000 ( gestión)</t>
  </si>
  <si>
    <t>1. Gestionar la adecuacion del espacio
2. Reubicación de los servidores a un lugar dispuesto que cumpla con los requisito de la ISO 27000</t>
  </si>
  <si>
    <t>Porcentaje de cumplimiento requisito de la ISO 27000</t>
  </si>
  <si>
    <t>Reubicación de los servidores en el datacenter</t>
  </si>
  <si>
    <t>1- Que no se asignen los recursos.
2-Que en la reubicacion no se cumpla con los requisitos de la ISO 27000</t>
  </si>
  <si>
    <t>Plan de mantenimientos de equipos computacionales.</t>
  </si>
  <si>
    <t>1. Limpieza y actualización hardware y software.
2. Actualizacion de los sistemas operativos.
3. Unificacion de software implementado.</t>
  </si>
  <si>
    <t xml:space="preserve">Cantidad de mantenimientos realizados </t>
  </si>
  <si>
    <t>No disponibilidad de personal para realizar las labores</t>
  </si>
  <si>
    <t>Sistema operativo de los servidores actualizado</t>
  </si>
  <si>
    <t>1. Gestionar la compra de las licencias
2. Contratar servicio para la migración</t>
  </si>
  <si>
    <t>Servidores actualizados y funcionales al 100%</t>
  </si>
  <si>
    <t>Información del sistema de los servidores</t>
  </si>
  <si>
    <t>Que no se asignan los recursos</t>
  </si>
  <si>
    <t>Inventario automatizado de equipos computacionales personales (PC)</t>
  </si>
  <si>
    <t>1. Gestionar la compra de los equipos
2. Reemplazar PC de los usuarios afectados y migrar data</t>
  </si>
  <si>
    <t>Cantidad de unidades nuevos registrados en el inventariado automatizado</t>
  </si>
  <si>
    <t>OCS Inventory software</t>
  </si>
  <si>
    <t>Gestión para implementación/muro de contención y/o proxy</t>
  </si>
  <si>
    <t xml:space="preserve">Buscar y analizar soluciones existentes a nivel de efectividad, compatibilidad y coste. </t>
  </si>
  <si>
    <t>Presentación de la solución encontrado con plan de implementación.</t>
  </si>
  <si>
    <t>Solución existente</t>
  </si>
  <si>
    <t>Plan de fases de remodelación para infraestructura de red</t>
  </si>
  <si>
    <t>1. Identificar mejoras de infraestructura de red.
2. Presentar propuesta de mejoras.
3. Cotizar el costo del servicio
4. Dividir la propuesta en fases.</t>
  </si>
  <si>
    <t>Presentacion de la cotización y propuesta</t>
  </si>
  <si>
    <t>Instalación de nuevos equipos de infraestructura de red</t>
  </si>
  <si>
    <t>Falta de Recursos</t>
  </si>
  <si>
    <t>Departamento de Servicios</t>
  </si>
  <si>
    <t>Departamento de TIC</t>
  </si>
  <si>
    <t xml:space="preserve">Número de transferencias tecnológicas gestionadas:
Desarrollo de producto con asistencia técnica
Mejora de producto con asistencia técnica
Puesta en marcha proceso o planta industrial </t>
  </si>
  <si>
    <t>Departamento Juridico</t>
  </si>
  <si>
    <t xml:space="preserve">Contratos elaborados </t>
  </si>
  <si>
    <t xml:space="preserve">1-	Recibimiento de la carta de solicitud para elaboración de contrato. 
2-	Revisión de las generales del beneficiario
3-	Elaboración del contrato 
4-	Remisión del contrato al área solicitante a fines de revisión
5-	Aprobación y firma de las partes
6-	Legalización del contrato. 
7-	Carga de contratos al Sistema tre (contratos de servicios) </t>
  </si>
  <si>
    <t>Cantidad de contratos de proyectos elaborados</t>
  </si>
  <si>
    <t>Contrato de proyecto elaborado</t>
  </si>
  <si>
    <t xml:space="preserve">Falta de colobración de las partes </t>
  </si>
  <si>
    <t>Cantidad de contratos de servicios profesionales elaborados</t>
  </si>
  <si>
    <t>Cantidad de contrartos de pasantias elaboradas</t>
  </si>
  <si>
    <t>Cantidad de contratos de estudiantes</t>
  </si>
  <si>
    <t>Cantidad de contratos de bienes y servicios</t>
  </si>
  <si>
    <t>Cantidad de contratos de transferencias</t>
  </si>
  <si>
    <t xml:space="preserve">Carta de descargado de responsabilidad </t>
  </si>
  <si>
    <t>Recepcion de la carta de solicitud aprobada por la Dirección Ejecutiva</t>
  </si>
  <si>
    <t>Carta de descargado elaborada</t>
  </si>
  <si>
    <t>Plan Operativo Anual 2023</t>
  </si>
  <si>
    <t>Número de requerimientos implementados por el area  (NOBACI)</t>
  </si>
  <si>
    <t>Encuesta MAP procesada (clientes externos)</t>
  </si>
  <si>
    <t xml:space="preserve">1)	Recepción de datos por el area de Servicios al Cliente
2)	Revisión y tabulación de datos
3)	Remisión de informe </t>
  </si>
  <si>
    <t>Cantidad de  Ensayos Aptitud aprobados (mínimo 80%, 3 analitos propuestos(0.8)= 2 analito aprobados)</t>
  </si>
  <si>
    <t>Departamento de Recursos Humanos</t>
  </si>
  <si>
    <t>Manual de organización y funciones actualizado</t>
  </si>
  <si>
    <t xml:space="preserve">1. Celebración de reunión entre el departamento de RRHH, Calidad y las demás areas. 
2. Revisión de las decripciones de puesto existentes y de las nuevas 
3. Revisión, discusión y redacción de los puntos de interés  
4. Modificación y presentación del MOF.                                                                                                                                                                                                                                                                                  5. Remisión del MOF al MAP para su aprobacion.
5. Socialización y presentación del MOF todo los y las colaboradores. </t>
  </si>
  <si>
    <t>Manual actualizado</t>
  </si>
  <si>
    <t>Manual actualizado y aprobado</t>
  </si>
  <si>
    <t xml:space="preserve">Falta de colaboaración de los diferentes departamentos </t>
  </si>
  <si>
    <t>3.1.1: Fortalecer las competencias a través de programas de capacitaciones técnicas.</t>
  </si>
  <si>
    <t>Elaborar el plan de capacitaciones 2023</t>
  </si>
  <si>
    <t>1. Remisión de las solicitudes de identificación de necesidades
2. Revisión de las necesidades de capacitación de las áreas
3. Elaboración del plan
4. Seguimiento al cumplimiento del plan</t>
  </si>
  <si>
    <t>Plan elaborado</t>
  </si>
  <si>
    <t>Plan remitido y colgado en el SISMAP</t>
  </si>
  <si>
    <t>Falta de disponibilidad presupuestaria</t>
  </si>
  <si>
    <t>Capacitacion al personal en temas de apoyo para la mejora de su desempeño.</t>
  </si>
  <si>
    <t>1- Diagnosticar las necesidades requeridas por cada Departamento.
2- Seleccionar los temas requeridos.
3- Seleccionar al personal que participara en la capacitación.
4- Gestionar a través de los diferentes organismos cooperantes, capacitaciones técnicas para el fortalecimiento institucional.
5- Gestión de diplomados, cursos o talleres.
6- Supervisión en el desarrollo de las capacitaciones.</t>
  </si>
  <si>
    <t>Cantidad de servidores públicos/ Servidores capacitados.</t>
  </si>
  <si>
    <t>Reporte/listado</t>
  </si>
  <si>
    <t>Falta de disponibilidad presupuestaria/falta de comprimiso del servidor</t>
  </si>
  <si>
    <t>Aplicación de metodologia e insrumento de Evaluacion del Desempeño orientado a resultados y compentencias.</t>
  </si>
  <si>
    <t>1- Elaborar  acuerdo de desempeño                                              2- Validar evaluación de desempeño por resultados                            3- Tabular evaluacion                                                                    4- Emitir conclusiones</t>
  </si>
  <si>
    <t>Total de empleados evaluados por resultados/ Empleados evaluados con baja calificacion con Plan de mejora realizado</t>
  </si>
  <si>
    <t>Plantilla de resultados de Evaluacion del Desempeño realizada.</t>
  </si>
  <si>
    <t>Falta de compromiso por parte de los colaboradores.</t>
  </si>
  <si>
    <t>Crear una Política de Reconocimiento Laboral.</t>
  </si>
  <si>
    <t>1- Crear la política interna para el reconocimiento laboral de los colaboradores (por  trayectoria o desempeño mensual).                                                                                              2- Socializar y la política interna para el reconocimiento laboral de los colaboradores.
3- Convocar a los encargados de aérea para que postulen a sus candidatos conforme los criterios previamente establecidos.
4- Selección del colaborador/a (empelados del mes) en base a los criterios establecidos. 
5- Defunción del colaborador por los medios de comunicación interno.</t>
  </si>
  <si>
    <t>Cantidad de servidores publicos reconocidos</t>
  </si>
  <si>
    <t>Base de datos de RRHH</t>
  </si>
  <si>
    <t>Elaborar una Política de Incentivos Laborales</t>
  </si>
  <si>
    <t>1- Celebración de reunión entre el departamento de RRHH, Calidad y Planificación asi como cualquier otra área de interés                                                                                           2- Revisión de lineamientos, decretos y disposiciones Ley de Funciones Públicas, 41- 08, Ley de Regulación Salarial del Sector Público 105-13 y Reglamento Relaciones Laborales, aprobado mediante decreto núm. 523-09 así como cualquier otra normativa asociada.                                                                                                               3- Revisión, discusión y redacción de los puntos de interés                                                                                                     4- Elaboración y presentación de la propuesta tentativa a la Máxima Autoridad Ejecutiva (MAE) a fines de aprobación.                                                                                          5- Socialización y presentación de la política de incentivos laborales a todo los y las colaboradores.</t>
  </si>
  <si>
    <t>Política de incentivos laborales aprobada y socializada</t>
  </si>
  <si>
    <t>Crear un proceso de  Digitalización de la documentacion de los expedientes de cada Servidor Publico y aplicarlo</t>
  </si>
  <si>
    <t>1- Trabajar con un expediente de empleado cada vez.              2- Una vez reunida toda la informacion relevante, proceder a escanear.                                                                                      3-Depsues de tener todos los documentos en formato digital hacer copia de seguridad.                                                           4- Es imprescindible que los datos guardados sean accesibles para quien deba trabajar con ellos en el futuro.</t>
  </si>
  <si>
    <t>100% de los expedientes del personal activo en la institucion digitalizado</t>
  </si>
  <si>
    <t>Programas de Integración para colaboradores</t>
  </si>
  <si>
    <t>1- Realizar actividades de integracion (Reuniones periodicas, Ofrecer formacion, Retribucion por logros, Canales de comunicación, Delegar tareas, Potenciar la competitividad sana y transparente).</t>
  </si>
  <si>
    <t xml:space="preserve">Actividades de integracion realizadas. </t>
  </si>
  <si>
    <t>Cumplimiento con los requerimientos de las Norma Básicas de Control Interno (NOBACI) en la Institucion</t>
  </si>
  <si>
    <t>División de Compras</t>
  </si>
  <si>
    <t>División de Contabilidad</t>
  </si>
  <si>
    <t>Mantenimiento de Equipos</t>
  </si>
  <si>
    <t>Servicios de Mantenimiento de Equipos de Laboratorio</t>
  </si>
  <si>
    <t>1.	Recibir la solicitud de servicios 
2.	Dar entrada del servicio 
3.	Revisión y reparación del equipo (15 horas cuando no se amerite cambio de piezas o servicio del suplidor)</t>
  </si>
  <si>
    <t>Datos de: Mantenimiento de Equipos Analiticos (todos los Registros del Area)</t>
  </si>
  <si>
    <t>Recursos: Personal Competente, Equipos, Calibraciones, Documentacion Externa, Computadoras, Apoyo Administrativo, Financieros, Servicios externos (energia, agua, telefonia, internet, cable, etc)</t>
  </si>
  <si>
    <t>Informe de resultados entregado a tiempo</t>
  </si>
  <si>
    <t xml:space="preserve">1.        Revisar la fecha de entrada del servicio                                                                                                                                                                                                                                                                                                                                                                   2.        Validar la fecha de salida contra la fecha de entrega al cliente
3.	Realizar el informe de resultado
</t>
  </si>
  <si>
    <t>Registro de "MANTENIMIENTOS REALIZADOS". Comparar lo "Realizado" respecto de lo "Planificado". Se debe lograr minimo 1</t>
  </si>
  <si>
    <t>Informe de resultados sin error (TEC</t>
  </si>
  <si>
    <t>1.	Revisar los informes de resultado
2.	Corregir los errores detectados (documental o técnico) 
3.	Remitir al Dpto Calidad en la Gestión</t>
  </si>
  <si>
    <t>Registro de "MANTENIMIENTOS REALIZADOS". Comparar lo "Documentado" respecto de lo "Realizado". Se debe lograr minimo 1</t>
  </si>
  <si>
    <t>Informe de resultados sin error (DOC)</t>
  </si>
  <si>
    <t>Revison de CADA EQUIPO al que se haya realizado Mantenimiento. Confirmar (bajo acuse de recibo del Encargado del Lab) el correcto funcionamiento luego del mantenimiento. Comparar lo "Correcto" respecto de lo "Realizado"</t>
  </si>
  <si>
    <t>Labor sin quejas</t>
  </si>
  <si>
    <t xml:space="preserve">1.	Recibir notificación de queja desde el área de servicios
2.	Revaluar el proceso (documental y técnicamente) 
3.	Remitir al Dpto Calidad en la Gestión  </t>
  </si>
  <si>
    <t>Registro de "REPARACIONES REALIZADAS". Comparar lo "Documentado" respecto de lo "Realizado". Se debe lograr minimo 1</t>
  </si>
  <si>
    <t>Area Administrativa: Servicios Generales</t>
  </si>
  <si>
    <t xml:space="preserve">Plan Anual de Mantenimiento </t>
  </si>
  <si>
    <t>1- Levantar las  necesidades de equipos por area.                                                                                                                                                                                                                                                                                                                                                2- Establecer un cronograma de mantenimiento por equipo/por area</t>
  </si>
  <si>
    <t>Plan de manteniemiento elaborado</t>
  </si>
  <si>
    <t>Plan de manteniemiento aprobado</t>
  </si>
  <si>
    <t>Resistencia por parte de los colaboradores a presentar sus necesiaddes de mantenimiento.</t>
  </si>
  <si>
    <t>Gestión para contrato de fumigación del IIBI.</t>
  </si>
  <si>
    <t>1- Llenar la solicitud de requisión para fumigación</t>
  </si>
  <si>
    <t>Cantidad de fumigaciones</t>
  </si>
  <si>
    <t>Informe de fumigaciones</t>
  </si>
  <si>
    <t>Servicios de Mantenimiento de Infaestructura General (limpieza, Pintura, Electricidad, Albañileria, Plomeria, otros)</t>
  </si>
  <si>
    <t>1.	Recibir solicitudes de mantenimiento/reparación 
2.	Evaluación de la avería/mantenimiento a realizar
3.	Emisión de solicitud de requisición de materiales 
4.	Reparación/mantenimiento realizado</t>
  </si>
  <si>
    <t>Cantidad de Trabajos de LIMPIEZA realizados</t>
  </si>
  <si>
    <t>Control de ordenes de trabajo</t>
  </si>
  <si>
    <t>Falta de equipos y materiales/limitaciones presupuestarias/falta de personal</t>
  </si>
  <si>
    <t>Cantidad de Trabajos de PINTURA realizados</t>
  </si>
  <si>
    <t>Cantidad de Trabajos de ELECTRICIDAD realizados</t>
  </si>
  <si>
    <t>Cantidad de Trabajos de ALBAÑILERIA realizados</t>
  </si>
  <si>
    <t>Cantidad de Trabajos de PLOMERIA realizados</t>
  </si>
  <si>
    <t>Cantidad de Trabajos de OTRO TIPO realizados</t>
  </si>
  <si>
    <t>Trabajos Realizados a Tiempo</t>
  </si>
  <si>
    <t xml:space="preserve">
1.	Revisión de los formularios (horarios y departamentos)
2.	Tabulación de informaciones (tiempo de realización) </t>
  </si>
  <si>
    <t xml:space="preserve">Cantidad de trabajos realizados a tiempo </t>
  </si>
  <si>
    <t>Informes de etiquetados nutricionales</t>
  </si>
  <si>
    <t>Informes de inspecciones higienico-sanitarias</t>
  </si>
  <si>
    <t>Capacitaciones externas</t>
  </si>
  <si>
    <t>Propuesta de proyecto de investigación (conclusión)</t>
  </si>
  <si>
    <t>Propuesta de proyecto de investigación (nuevos)</t>
  </si>
  <si>
    <t>3.1.2: Ampliar y fortalecer el alcance interno del sistema de calidad</t>
  </si>
  <si>
    <t xml:space="preserve">1.	Redactar ensayo
2.	Validar ensayo 
3.	Calcular incertidumbre y gráficos de Control. 
4.	Esperar notificación de ensayo sometido (aprobación/reprobación) 
5.	Remitir notificación de ensayo sometido al área de calidad 
</t>
  </si>
  <si>
    <t>1.	Recepción de la muestra para ensayar
2.	Ejecución del Ensayo
3.	Envío de los resultados
4.	Cumplir el requisito de Z &lt; 2</t>
  </si>
  <si>
    <t>3.1.2: Ampliar  y forlalecer el alcance interno del sistema de calidad</t>
  </si>
  <si>
    <t xml:space="preserve">Aprobación oprtuna de los requerimientos de compra relacionados con los productos misionales (reactivos, insumo de los laboratorios, materiales de referencia, equipos para los laboratirios, certificaciones y/o auditorias y calibraciones) </t>
  </si>
  <si>
    <t>1.	Recibir requerimiento (solicitud) del area solicitante 
2.	Aprobación/devolución de la solicitud 
3.	Remisión al area de compra.</t>
  </si>
  <si>
    <t>Cantidad de solicitudes aprobadas</t>
  </si>
  <si>
    <t>Listados de solicitudes</t>
  </si>
  <si>
    <t>Falta de controles en el registro de las solicitudes</t>
  </si>
  <si>
    <t>1.	Recibir requerimiento via el departamento administrativo 
2.	Consultar la disponibilidad presupuestaria
3.	Subir el proceso de compra al portal 
4.         Armar expediente del proveedor</t>
  </si>
  <si>
    <t>Procesos burocráticos y situaciones externas de alta prioridad</t>
  </si>
  <si>
    <t xml:space="preserve">Aprobación oportuna a las asignaciones de compra relacionados con los productos misionales (reactivos, insumo de los laboratorios, materiales de referencia, equipos para los laboratirios, certificaciones y/o auditorias y calibraciones) </t>
  </si>
  <si>
    <t xml:space="preserve">1.	Confirmar la disponibilidad presupuestaria 
2.	Agotar los procesos en el SIGEF
</t>
  </si>
  <si>
    <t>Listado/reporte de requerimientos relacionados</t>
  </si>
  <si>
    <t xml:space="preserve"> Reposicion de inventario para los laboratorio</t>
  </si>
  <si>
    <t>Reporte de reposición de insumos</t>
  </si>
  <si>
    <t>Supervisión Técnica de los Laboratorios</t>
  </si>
  <si>
    <t xml:space="preserve">1.	Aprobar procedimientos de ensayos
2.	Aprobar validación de los ensayos 
3.	Aprobar  calcular incertidumbre y gráficos de Control. 
4.	Esperar notificación de ensayo sometido (aprobación/reprobación) 
5.	Remitir notificación de ensayo sometido al área de calidad 
</t>
  </si>
  <si>
    <t>Cantidad de  Ensayos Aptitud aprobados (28 analitos propuestos, 100%)</t>
  </si>
  <si>
    <t xml:space="preserve">1.	Elaborar el Plan de participación de ensayos de actitud
2.	Solicitar aprobación del Plan a la Dirección Ejecutiva
3.	Solicitar  requerimiento de los ensayos de actitud 
4.         Elaboracion del seguimiento e históricos de partcipación en ensayos de actitud. </t>
  </si>
  <si>
    <r>
      <t>"Tiempo de Respuesta". Calcular el Promedio del "Tiempo de Respuesta". Si se logra dentro de rango de 1</t>
    </r>
    <r>
      <rPr>
        <u/>
        <sz val="12"/>
        <color theme="1"/>
        <rFont val="Times New Roman"/>
        <family val="1"/>
      </rPr>
      <t xml:space="preserve"> y 15 horas</t>
    </r>
    <r>
      <rPr>
        <sz val="12"/>
        <color theme="1"/>
        <rFont val="Times New Roman"/>
        <family val="1"/>
      </rPr>
      <t xml:space="preserve"> promedio mes por equipo se considera cumplido al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</si>
</sst>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 _€_-;\-* #,##0.00\ _€_-;_-* &quot;-&quot;??\ _€_-;_-@_-"/>
    <numFmt numFmtId="165" formatCode="_([$€]* #,##0.00_);_([$€]* \(#,##0.00\);_([$€]* &quot;-&quot;??_);_(@_)"/>
    <numFmt numFmtId="166" formatCode="_-* #,##0.00_-;\-* #,##0.00_-;_-* &quot;-&quot;??_-;_-@_-"/>
    <numFmt numFmtId="167" formatCode="&quot; &quot;[$$-409]* #,##0.00&quot; &quot;;&quot; &quot;[$$-409]* \(#,##0.00\);&quot; &quot;[$$-409]* &quot;-&quot;??&quot; &quot;"/>
  </numFmts>
  <fonts count="28" x14ac:knownFonts="1">
    <font>
      <sz val="12"/>
      <color theme="1"/>
      <name val="Times New Roman"/>
      <family val="2"/>
    </font>
    <font>
      <sz val="12"/>
      <color theme="1"/>
      <name val="Times New Roman"/>
      <family val="2"/>
    </font>
    <font>
      <sz val="10"/>
      <name val="Arial"/>
      <family val="2"/>
    </font>
    <font>
      <sz val="14"/>
      <name val="Times New Roman"/>
      <family val="1"/>
    </font>
    <font>
      <sz val="14"/>
      <color theme="1"/>
      <name val="Times New Roman"/>
      <family val="1"/>
    </font>
    <font>
      <b/>
      <sz val="16"/>
      <color theme="0"/>
      <name val="Times New Roman"/>
      <family val="1"/>
    </font>
    <font>
      <sz val="9"/>
      <name val="Times New Roman"/>
      <family val="1"/>
    </font>
    <font>
      <sz val="11"/>
      <color rgb="FF000000"/>
      <name val="Calibri"/>
      <family val="2"/>
      <charset val="1"/>
    </font>
    <font>
      <sz val="10"/>
      <name val="Arial"/>
      <family val="2"/>
      <charset val="1"/>
    </font>
    <font>
      <sz val="11"/>
      <color theme="1"/>
      <name val="Times New Roman"/>
      <family val="1"/>
    </font>
    <font>
      <sz val="11"/>
      <color theme="1"/>
      <name val="Calibri"/>
      <family val="2"/>
      <scheme val="minor"/>
    </font>
    <font>
      <u/>
      <sz val="11"/>
      <color theme="10"/>
      <name val="Calibri"/>
      <family val="2"/>
      <scheme val="minor"/>
    </font>
    <font>
      <sz val="12"/>
      <color theme="1"/>
      <name val="Times New Roman"/>
      <family val="1"/>
    </font>
    <font>
      <sz val="11"/>
      <color rgb="FF000000"/>
      <name val="Calibri"/>
      <family val="2"/>
      <scheme val="minor"/>
    </font>
    <font>
      <sz val="12"/>
      <name val="Times New Roman"/>
      <family val="1"/>
    </font>
    <font>
      <sz val="14"/>
      <color rgb="FFFF0000"/>
      <name val="Times New Roman"/>
      <family val="1"/>
    </font>
    <font>
      <sz val="14"/>
      <color indexed="8"/>
      <name val="Times New Roman"/>
      <family val="1"/>
    </font>
    <font>
      <sz val="14"/>
      <color theme="0"/>
      <name val="Times New Roman"/>
      <family val="1"/>
    </font>
    <font>
      <sz val="14"/>
      <color rgb="FF000000"/>
      <name val="Times New Roman"/>
      <family val="1"/>
    </font>
    <font>
      <sz val="12"/>
      <color rgb="FF000000"/>
      <name val="Times New Roman"/>
      <family val="1"/>
    </font>
    <font>
      <sz val="16"/>
      <color theme="0"/>
      <name val="Times New Roman"/>
      <family val="1"/>
    </font>
    <font>
      <sz val="14"/>
      <color rgb="FFFFFFFF"/>
      <name val="Times New Roman"/>
      <family val="1"/>
    </font>
    <font>
      <sz val="11"/>
      <color rgb="FF000000"/>
      <name val="Times New Roman"/>
      <family val="1"/>
    </font>
    <font>
      <sz val="13"/>
      <color theme="1"/>
      <name val="Times New Roman"/>
      <family val="1"/>
    </font>
    <font>
      <sz val="12"/>
      <color theme="0"/>
      <name val="Times New Roman"/>
      <family val="1"/>
    </font>
    <font>
      <b/>
      <sz val="20"/>
      <color theme="1"/>
      <name val="Times New Roman"/>
      <family val="1"/>
    </font>
    <font>
      <sz val="16"/>
      <color theme="1"/>
      <name val="Times New Roman"/>
      <family val="1"/>
    </font>
    <font>
      <u/>
      <sz val="12"/>
      <color theme="1"/>
      <name val="Times New Roman"/>
      <family val="1"/>
    </font>
  </fonts>
  <fills count="10">
    <fill>
      <patternFill patternType="none"/>
    </fill>
    <fill>
      <patternFill patternType="gray125"/>
    </fill>
    <fill>
      <patternFill patternType="solid">
        <fgColor rgb="FF00B050"/>
        <bgColor indexed="64"/>
      </patternFill>
    </fill>
    <fill>
      <patternFill patternType="solid">
        <fgColor theme="5" tint="0.79998168889431442"/>
        <bgColor indexed="64"/>
      </patternFill>
    </fill>
    <fill>
      <patternFill patternType="solid">
        <fgColor rgb="FFFF6600"/>
        <bgColor indexed="64"/>
      </patternFill>
    </fill>
    <fill>
      <patternFill patternType="solid">
        <fgColor rgb="FF00B050"/>
        <bgColor rgb="FF008080"/>
      </patternFill>
    </fill>
    <fill>
      <patternFill patternType="solid">
        <fgColor theme="5" tint="0.79998168889431442"/>
        <bgColor rgb="FFC0C0C0"/>
      </patternFill>
    </fill>
    <fill>
      <patternFill patternType="solid">
        <fgColor theme="0"/>
        <bgColor indexed="64"/>
      </patternFill>
    </fill>
    <fill>
      <patternFill patternType="solid">
        <fgColor indexed="9"/>
        <bgColor auto="1"/>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s>
  <cellStyleXfs count="5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xf numFmtId="0" fontId="8" fillId="0" borderId="0"/>
    <xf numFmtId="9" fontId="10" fillId="0" borderId="0" applyFont="0" applyFill="0" applyBorder="0" applyAlignment="0" applyProtection="0"/>
    <xf numFmtId="0" fontId="11" fillId="0" borderId="0" applyNumberFormat="0" applyFill="0" applyBorder="0" applyAlignment="0" applyProtection="0"/>
    <xf numFmtId="0" fontId="10"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165" fontId="2"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3"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alignment wrapText="1"/>
    </xf>
    <xf numFmtId="0" fontId="10" fillId="0" borderId="0"/>
    <xf numFmtId="0" fontId="10" fillId="0" borderId="0"/>
    <xf numFmtId="0" fontId="10" fillId="0" borderId="0"/>
    <xf numFmtId="0" fontId="10" fillId="0" borderId="0"/>
    <xf numFmtId="0" fontId="2" fillId="0" borderId="0">
      <alignment wrapText="1"/>
    </xf>
    <xf numFmtId="0" fontId="10" fillId="0" borderId="0"/>
    <xf numFmtId="0" fontId="10" fillId="0" borderId="0"/>
    <xf numFmtId="0" fontId="10" fillId="0" borderId="0"/>
    <xf numFmtId="0" fontId="2" fillId="0" borderId="0"/>
    <xf numFmtId="0" fontId="13" fillId="0" borderId="0"/>
    <xf numFmtId="0" fontId="13" fillId="0" borderId="0"/>
    <xf numFmtId="0" fontId="10" fillId="0" borderId="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0" fontId="2" fillId="0" borderId="0"/>
  </cellStyleXfs>
  <cellXfs count="197">
    <xf numFmtId="0" fontId="0" fillId="0" borderId="0" xfId="0"/>
    <xf numFmtId="0" fontId="4" fillId="0" borderId="1" xfId="3" applyFont="1" applyBorder="1" applyAlignment="1">
      <alignment horizontal="center" vertical="center" wrapText="1"/>
    </xf>
    <xf numFmtId="0" fontId="3" fillId="0" borderId="1" xfId="3" applyFont="1" applyBorder="1" applyAlignment="1">
      <alignment horizontal="left" vertical="center" wrapText="1"/>
    </xf>
    <xf numFmtId="0" fontId="4" fillId="0" borderId="1" xfId="3" applyFont="1" applyBorder="1" applyAlignment="1">
      <alignment horizontal="left" vertical="center" wrapText="1"/>
    </xf>
    <xf numFmtId="0" fontId="4" fillId="0" borderId="1" xfId="3" applyFont="1" applyBorder="1" applyAlignment="1">
      <alignment vertical="center" wrapText="1"/>
    </xf>
    <xf numFmtId="9" fontId="4" fillId="0" borderId="1" xfId="2" applyFont="1" applyBorder="1" applyAlignment="1">
      <alignment horizontal="center" vertical="center" wrapText="1"/>
    </xf>
    <xf numFmtId="0" fontId="3" fillId="0" borderId="1" xfId="3" applyFont="1" applyBorder="1" applyAlignment="1">
      <alignment horizontal="left" vertical="top" wrapText="1"/>
    </xf>
    <xf numFmtId="0" fontId="4" fillId="0" borderId="1" xfId="3" applyFont="1" applyBorder="1" applyAlignment="1">
      <alignment horizontal="left" vertical="top" wrapText="1"/>
    </xf>
    <xf numFmtId="9" fontId="4" fillId="0" borderId="1" xfId="3" applyNumberFormat="1" applyFont="1" applyBorder="1" applyAlignment="1">
      <alignment horizontal="center" vertical="center" wrapText="1"/>
    </xf>
    <xf numFmtId="0" fontId="4" fillId="0" borderId="1" xfId="3" applyFont="1" applyBorder="1" applyAlignment="1">
      <alignment horizontal="justify" vertical="center" wrapText="1"/>
    </xf>
    <xf numFmtId="44" fontId="4" fillId="0" borderId="1" xfId="1" applyFont="1" applyBorder="1" applyAlignment="1">
      <alignment horizontal="justify" vertical="center" wrapText="1"/>
    </xf>
    <xf numFmtId="0" fontId="4" fillId="0" borderId="1" xfId="3" applyFont="1" applyBorder="1" applyAlignment="1" applyProtection="1">
      <alignment horizontal="center" vertical="center" wrapText="1"/>
      <protection locked="0"/>
    </xf>
    <xf numFmtId="0" fontId="3" fillId="0" borderId="1" xfId="3" applyFont="1" applyBorder="1" applyAlignment="1" applyProtection="1">
      <alignment horizontal="left" vertical="center" wrapText="1"/>
      <protection locked="0"/>
    </xf>
    <xf numFmtId="0" fontId="4" fillId="0" borderId="1" xfId="3" applyFont="1" applyBorder="1" applyAlignment="1" applyProtection="1">
      <alignment horizontal="left" vertical="center" wrapText="1"/>
      <protection locked="0"/>
    </xf>
    <xf numFmtId="0" fontId="3" fillId="0" borderId="1" xfId="3" applyFont="1" applyBorder="1" applyAlignment="1" applyProtection="1">
      <alignment horizontal="left" vertical="top" wrapText="1"/>
      <protection locked="0"/>
    </xf>
    <xf numFmtId="0" fontId="4" fillId="0" borderId="1" xfId="3" applyFont="1" applyBorder="1" applyAlignment="1" applyProtection="1">
      <alignment horizontal="left" vertical="top" wrapText="1"/>
      <protection locked="0"/>
    </xf>
    <xf numFmtId="0" fontId="4" fillId="0" borderId="1" xfId="2" applyNumberFormat="1" applyFont="1" applyBorder="1" applyAlignment="1">
      <alignment horizontal="center" vertical="center" wrapText="1"/>
    </xf>
    <xf numFmtId="0" fontId="4" fillId="0" borderId="1" xfId="3" applyFont="1" applyBorder="1" applyAlignment="1" applyProtection="1">
      <alignment vertical="center" wrapText="1"/>
      <protection locked="0"/>
    </xf>
    <xf numFmtId="0" fontId="4" fillId="0" borderId="1" xfId="3" applyFont="1" applyBorder="1" applyAlignment="1" applyProtection="1">
      <alignment horizontal="justify" vertical="center" wrapText="1"/>
      <protection locked="0"/>
    </xf>
    <xf numFmtId="9" fontId="4" fillId="0" borderId="1" xfId="2" applyFont="1" applyBorder="1" applyAlignment="1" applyProtection="1">
      <alignment horizontal="center" vertical="center" wrapText="1"/>
      <protection locked="0"/>
    </xf>
    <xf numFmtId="0" fontId="4" fillId="0" borderId="1" xfId="3" applyFont="1" applyBorder="1" applyAlignment="1" applyProtection="1">
      <alignment horizontal="justify" vertical="top" wrapText="1"/>
      <protection locked="0"/>
    </xf>
    <xf numFmtId="0" fontId="4" fillId="3" borderId="1" xfId="3" applyFont="1" applyFill="1" applyBorder="1" applyAlignment="1">
      <alignment horizontal="center" vertical="center"/>
    </xf>
    <xf numFmtId="9" fontId="4" fillId="3" borderId="1" xfId="3" applyNumberFormat="1" applyFont="1" applyFill="1" applyBorder="1" applyAlignment="1">
      <alignment horizontal="center" vertical="center"/>
    </xf>
    <xf numFmtId="0" fontId="4" fillId="0" borderId="1" xfId="3" applyFont="1" applyBorder="1" applyAlignment="1">
      <alignment horizontal="center" vertical="center"/>
    </xf>
    <xf numFmtId="0" fontId="4" fillId="0" borderId="1" xfId="2" applyNumberFormat="1" applyFont="1" applyFill="1" applyBorder="1" applyAlignment="1">
      <alignment horizontal="center" vertical="center"/>
    </xf>
    <xf numFmtId="9" fontId="4" fillId="3" borderId="1" xfId="2" applyFont="1" applyFill="1" applyBorder="1" applyAlignment="1">
      <alignment horizontal="center" vertical="center"/>
    </xf>
    <xf numFmtId="0" fontId="4" fillId="0" borderId="1" xfId="2" applyNumberFormat="1" applyFont="1" applyBorder="1" applyAlignment="1">
      <alignment horizontal="center" vertical="center"/>
    </xf>
    <xf numFmtId="3" fontId="4" fillId="3" borderId="1" xfId="3" applyNumberFormat="1" applyFont="1" applyFill="1" applyBorder="1" applyAlignment="1">
      <alignment horizontal="center" vertical="center"/>
    </xf>
    <xf numFmtId="44" fontId="4" fillId="0" borderId="1" xfId="1" applyFont="1" applyBorder="1" applyAlignment="1" applyProtection="1">
      <alignment horizontal="justify" vertical="center" wrapText="1"/>
      <protection locked="0"/>
    </xf>
    <xf numFmtId="0" fontId="4" fillId="3" borderId="1" xfId="2" applyNumberFormat="1" applyFont="1" applyFill="1" applyBorder="1" applyAlignment="1">
      <alignment horizontal="center" vertical="center"/>
    </xf>
    <xf numFmtId="0" fontId="3" fillId="0" borderId="1" xfId="3" applyFont="1" applyBorder="1" applyAlignment="1">
      <alignment horizontal="justify" vertical="center" wrapText="1"/>
    </xf>
    <xf numFmtId="0" fontId="4" fillId="0" borderId="1" xfId="3" applyFont="1" applyBorder="1" applyAlignment="1">
      <alignment horizontal="justify" vertical="top" wrapText="1"/>
    </xf>
    <xf numFmtId="9" fontId="4" fillId="0" borderId="1" xfId="2" applyFont="1" applyBorder="1" applyAlignment="1">
      <alignment horizontal="center" vertical="center"/>
    </xf>
    <xf numFmtId="0" fontId="9" fillId="0" borderId="1" xfId="0" applyFont="1" applyBorder="1" applyAlignment="1">
      <alignment horizontal="center" vertical="center" wrapText="1"/>
    </xf>
    <xf numFmtId="0" fontId="12" fillId="0" borderId="0" xfId="0" applyFont="1"/>
    <xf numFmtId="0" fontId="17" fillId="2" borderId="1" xfId="3" applyFont="1" applyFill="1" applyBorder="1" applyAlignment="1">
      <alignment horizontal="center" vertical="center"/>
    </xf>
    <xf numFmtId="0" fontId="4" fillId="3" borderId="1" xfId="3" applyFont="1" applyFill="1" applyBorder="1" applyAlignment="1" applyProtection="1">
      <alignment horizontal="center" vertical="center"/>
      <protection locked="0"/>
    </xf>
    <xf numFmtId="9" fontId="4" fillId="0" borderId="1" xfId="2" applyFont="1" applyFill="1" applyBorder="1" applyAlignment="1">
      <alignment horizontal="center" vertical="center"/>
    </xf>
    <xf numFmtId="0" fontId="12" fillId="0" borderId="1" xfId="0" applyFont="1" applyBorder="1"/>
    <xf numFmtId="0" fontId="4" fillId="0" borderId="1" xfId="3" applyFont="1" applyBorder="1" applyAlignment="1" applyProtection="1">
      <alignment horizontal="center" vertical="center"/>
      <protection locked="0"/>
    </xf>
    <xf numFmtId="0" fontId="9" fillId="0" borderId="1" xfId="3" applyFont="1" applyBorder="1" applyAlignment="1" applyProtection="1">
      <alignment horizontal="center" vertical="center"/>
      <protection locked="0"/>
    </xf>
    <xf numFmtId="9" fontId="18" fillId="0" borderId="1" xfId="3" applyNumberFormat="1" applyFont="1" applyBorder="1" applyAlignment="1">
      <alignment horizontal="center" vertical="center" wrapText="1"/>
    </xf>
    <xf numFmtId="9" fontId="12" fillId="0" borderId="1" xfId="2" applyFont="1" applyBorder="1" applyAlignment="1">
      <alignment horizontal="center" vertical="center"/>
    </xf>
    <xf numFmtId="9" fontId="12" fillId="3" borderId="1" xfId="2" applyFont="1" applyFill="1" applyBorder="1" applyAlignment="1">
      <alignment horizontal="center" vertical="center"/>
    </xf>
    <xf numFmtId="0" fontId="12" fillId="0" borderId="0" xfId="0" applyFont="1" applyAlignment="1">
      <alignment horizontal="center"/>
    </xf>
    <xf numFmtId="0" fontId="20" fillId="0" borderId="0" xfId="3" applyFont="1" applyAlignment="1">
      <alignment vertical="center"/>
    </xf>
    <xf numFmtId="0" fontId="20" fillId="0" borderId="3" xfId="3" applyFont="1" applyBorder="1" applyAlignment="1">
      <alignment vertical="center"/>
    </xf>
    <xf numFmtId="0" fontId="12" fillId="0" borderId="1" xfId="0" applyFont="1" applyBorder="1" applyAlignment="1">
      <alignment horizontal="center"/>
    </xf>
    <xf numFmtId="0" fontId="9" fillId="0" borderId="1" xfId="3" applyFont="1" applyBorder="1" applyAlignment="1">
      <alignment horizontal="center" vertical="center"/>
    </xf>
    <xf numFmtId="44" fontId="4" fillId="0" borderId="1" xfId="1" applyFont="1" applyBorder="1" applyAlignment="1" applyProtection="1">
      <alignment horizontal="left" vertical="center" wrapText="1"/>
      <protection locked="0"/>
    </xf>
    <xf numFmtId="44" fontId="4" fillId="0" borderId="1" xfId="1" applyFont="1" applyBorder="1" applyAlignment="1">
      <alignment horizontal="center" vertical="center" wrapText="1"/>
    </xf>
    <xf numFmtId="0" fontId="12" fillId="3" borderId="1" xfId="2" applyNumberFormat="1" applyFont="1" applyFill="1" applyBorder="1" applyAlignment="1">
      <alignment horizontal="center" vertical="center"/>
    </xf>
    <xf numFmtId="0" fontId="19" fillId="0" borderId="1" xfId="4" applyFont="1" applyBorder="1" applyAlignment="1" applyProtection="1">
      <alignment horizontal="left" vertical="center" wrapText="1"/>
      <protection locked="0"/>
    </xf>
    <xf numFmtId="9" fontId="22" fillId="0" borderId="1" xfId="5" applyNumberFormat="1" applyFont="1" applyBorder="1" applyAlignment="1">
      <alignment horizontal="center" vertical="center"/>
    </xf>
    <xf numFmtId="0" fontId="3" fillId="0" borderId="1" xfId="3" applyFont="1" applyBorder="1" applyAlignment="1">
      <alignment horizontal="center"/>
    </xf>
    <xf numFmtId="0" fontId="4" fillId="0" borderId="1" xfId="3" applyFont="1" applyBorder="1" applyAlignment="1">
      <alignment horizontal="justify" wrapText="1"/>
    </xf>
    <xf numFmtId="9" fontId="4" fillId="0" borderId="1" xfId="2" applyFont="1" applyFill="1" applyBorder="1" applyAlignment="1" applyProtection="1">
      <alignment horizontal="center" vertical="center" wrapText="1"/>
      <protection locked="0"/>
    </xf>
    <xf numFmtId="0" fontId="9" fillId="0" borderId="1" xfId="3" applyFont="1" applyBorder="1" applyProtection="1">
      <protection locked="0"/>
    </xf>
    <xf numFmtId="0" fontId="12" fillId="0" borderId="1" xfId="3" applyFont="1" applyBorder="1" applyAlignment="1">
      <alignment horizontal="left" vertical="top" wrapText="1"/>
    </xf>
    <xf numFmtId="3" fontId="4" fillId="0" borderId="1" xfId="3" applyNumberFormat="1" applyFont="1" applyBorder="1" applyAlignment="1">
      <alignment horizontal="center" vertical="center" wrapText="1"/>
    </xf>
    <xf numFmtId="0" fontId="12" fillId="0" borderId="1" xfId="3" applyFont="1" applyBorder="1" applyAlignment="1">
      <alignment horizontal="left" vertical="center" wrapText="1"/>
    </xf>
    <xf numFmtId="9" fontId="4" fillId="0" borderId="1" xfId="2" applyFont="1" applyBorder="1" applyAlignment="1" applyProtection="1">
      <alignment horizontal="center" vertical="center" wrapText="1"/>
    </xf>
    <xf numFmtId="3" fontId="4" fillId="0" borderId="1" xfId="3" applyNumberFormat="1" applyFont="1" applyBorder="1" applyAlignment="1" applyProtection="1">
      <alignment horizontal="center" vertical="center"/>
      <protection locked="0"/>
    </xf>
    <xf numFmtId="3" fontId="4" fillId="3" borderId="1" xfId="3" applyNumberFormat="1" applyFont="1" applyFill="1" applyBorder="1" applyAlignment="1" applyProtection="1">
      <alignment horizontal="center" vertical="center"/>
      <protection locked="0"/>
    </xf>
    <xf numFmtId="9" fontId="4" fillId="0" borderId="1" xfId="2" applyFont="1" applyBorder="1" applyAlignment="1" applyProtection="1">
      <alignment horizontal="center" vertical="center"/>
      <protection locked="0"/>
    </xf>
    <xf numFmtId="9" fontId="4" fillId="3" borderId="1" xfId="2" applyFont="1" applyFill="1" applyBorder="1" applyAlignment="1" applyProtection="1">
      <alignment horizontal="center" vertical="center"/>
      <protection locked="0"/>
    </xf>
    <xf numFmtId="0" fontId="4" fillId="0" borderId="1" xfId="2" applyNumberFormat="1" applyFont="1" applyBorder="1" applyAlignment="1" applyProtection="1">
      <alignment horizontal="center" vertical="center" wrapText="1"/>
    </xf>
    <xf numFmtId="9" fontId="4" fillId="0" borderId="1" xfId="2" applyFont="1" applyFill="1" applyBorder="1" applyAlignment="1" applyProtection="1">
      <alignment horizontal="center" vertical="center"/>
      <protection locked="0"/>
    </xf>
    <xf numFmtId="0" fontId="4" fillId="3" borderId="1" xfId="2" applyNumberFormat="1" applyFont="1" applyFill="1" applyBorder="1" applyAlignment="1" applyProtection="1">
      <alignment horizontal="center" vertical="center"/>
      <protection locked="0"/>
    </xf>
    <xf numFmtId="0" fontId="4" fillId="0" borderId="2" xfId="3" applyFont="1" applyBorder="1" applyAlignment="1" applyProtection="1">
      <alignment horizontal="center" vertical="center"/>
      <protection locked="0"/>
    </xf>
    <xf numFmtId="9" fontId="4" fillId="0" borderId="1" xfId="2" applyFont="1" applyFill="1" applyBorder="1" applyAlignment="1">
      <alignment horizontal="center" vertical="center" wrapText="1"/>
    </xf>
    <xf numFmtId="44" fontId="4" fillId="0" borderId="1" xfId="1" applyFont="1" applyFill="1" applyBorder="1" applyAlignment="1">
      <alignment horizontal="justify" vertical="center" wrapText="1"/>
    </xf>
    <xf numFmtId="44" fontId="4" fillId="0" borderId="1" xfId="1" applyFont="1" applyFill="1" applyBorder="1" applyAlignment="1">
      <alignment horizontal="left" vertical="center" wrapText="1"/>
    </xf>
    <xf numFmtId="44" fontId="4" fillId="0" borderId="1" xfId="1" applyFont="1" applyFill="1" applyBorder="1" applyAlignment="1">
      <alignment vertical="center" wrapText="1"/>
    </xf>
    <xf numFmtId="0" fontId="4" fillId="0" borderId="1" xfId="0" applyFont="1" applyBorder="1" applyAlignment="1">
      <alignment vertical="center" wrapText="1"/>
    </xf>
    <xf numFmtId="44" fontId="9" fillId="0" borderId="1" xfId="1" applyFont="1" applyFill="1" applyBorder="1" applyAlignment="1">
      <alignment vertical="center"/>
    </xf>
    <xf numFmtId="9" fontId="4" fillId="0" borderId="1" xfId="2" applyFont="1" applyFill="1" applyBorder="1" applyAlignment="1" applyProtection="1">
      <alignment horizontal="center" vertical="center" wrapText="1"/>
    </xf>
    <xf numFmtId="0" fontId="17" fillId="2" borderId="1" xfId="3" applyFont="1" applyFill="1" applyBorder="1" applyAlignment="1" applyProtection="1">
      <alignment horizontal="center" vertical="center"/>
      <protection locked="0"/>
    </xf>
    <xf numFmtId="0" fontId="3" fillId="0" borderId="1" xfId="3" applyFont="1" applyBorder="1" applyAlignment="1" applyProtection="1">
      <alignment horizontal="center"/>
      <protection locked="0"/>
    </xf>
    <xf numFmtId="0" fontId="21" fillId="5" borderId="1" xfId="3" applyFont="1" applyFill="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justify" vertical="center" wrapText="1"/>
    </xf>
    <xf numFmtId="0" fontId="18" fillId="0" borderId="1" xfId="3" applyFont="1" applyBorder="1" applyAlignment="1">
      <alignment horizontal="justify" vertical="top" wrapText="1"/>
    </xf>
    <xf numFmtId="0" fontId="18" fillId="0" borderId="1" xfId="3" applyFont="1" applyBorder="1" applyAlignment="1">
      <alignment horizontal="left" vertical="center" wrapText="1"/>
    </xf>
    <xf numFmtId="0" fontId="18" fillId="0" borderId="1" xfId="3" applyFont="1" applyBorder="1" applyAlignment="1">
      <alignment horizontal="center" vertical="center" wrapText="1"/>
    </xf>
    <xf numFmtId="9" fontId="18" fillId="0" borderId="1" xfId="2" applyFont="1" applyBorder="1" applyAlignment="1" applyProtection="1">
      <alignment horizontal="center" vertical="center" wrapText="1"/>
    </xf>
    <xf numFmtId="44" fontId="18" fillId="0" borderId="1" xfId="1" applyFont="1" applyBorder="1" applyAlignment="1" applyProtection="1">
      <alignment horizontal="justify" vertical="center" wrapText="1"/>
    </xf>
    <xf numFmtId="0" fontId="18" fillId="6" borderId="1" xfId="3" applyFont="1" applyFill="1" applyBorder="1" applyAlignment="1">
      <alignment horizontal="center" vertical="center"/>
    </xf>
    <xf numFmtId="0" fontId="4" fillId="0" borderId="1" xfId="5" applyFont="1" applyBorder="1" applyAlignment="1">
      <alignment vertical="center" wrapText="1"/>
    </xf>
    <xf numFmtId="0" fontId="4" fillId="0" borderId="1" xfId="5" applyFont="1" applyBorder="1" applyAlignment="1">
      <alignment horizontal="left" vertical="center" wrapText="1"/>
    </xf>
    <xf numFmtId="0" fontId="4" fillId="0" borderId="1" xfId="5" applyFont="1" applyBorder="1" applyAlignment="1">
      <alignment horizontal="center" vertical="center" wrapText="1"/>
    </xf>
    <xf numFmtId="0" fontId="4" fillId="0" borderId="1" xfId="5" applyFont="1" applyBorder="1" applyAlignment="1" applyProtection="1">
      <alignment horizontal="justify" vertical="center" wrapText="1"/>
      <protection locked="0"/>
    </xf>
    <xf numFmtId="0" fontId="4" fillId="0" borderId="1" xfId="5" applyFont="1" applyBorder="1" applyAlignment="1">
      <alignment horizontal="justify" vertical="center" wrapText="1"/>
    </xf>
    <xf numFmtId="0" fontId="4" fillId="0" borderId="1" xfId="5" applyFont="1" applyBorder="1" applyAlignment="1">
      <alignment horizontal="center" vertical="center"/>
    </xf>
    <xf numFmtId="0" fontId="9" fillId="0" borderId="1" xfId="3" applyFont="1" applyBorder="1" applyAlignment="1" applyProtection="1">
      <alignment vertical="center"/>
      <protection locked="0"/>
    </xf>
    <xf numFmtId="0" fontId="4" fillId="0" borderId="1" xfId="3" applyFont="1" applyBorder="1" applyAlignment="1">
      <alignment horizontal="left" wrapText="1"/>
    </xf>
    <xf numFmtId="0" fontId="3" fillId="0" borderId="1" xfId="3" applyFont="1" applyBorder="1" applyAlignment="1">
      <alignment horizontal="center" vertical="center"/>
    </xf>
    <xf numFmtId="0" fontId="6" fillId="7" borderId="1" xfId="3"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4" fillId="0" borderId="1" xfId="3" applyFont="1" applyBorder="1" applyAlignment="1">
      <alignment horizontal="justify" vertical="center"/>
    </xf>
    <xf numFmtId="0" fontId="9" fillId="0" borderId="1" xfId="3" applyFont="1" applyBorder="1" applyAlignment="1">
      <alignment horizontal="center"/>
    </xf>
    <xf numFmtId="44" fontId="4" fillId="0" borderId="1" xfId="1" applyFont="1" applyBorder="1" applyAlignment="1" applyProtection="1">
      <alignment horizontal="justify" vertical="center" wrapText="1"/>
    </xf>
    <xf numFmtId="44" fontId="4" fillId="0" borderId="1" xfId="1" applyFont="1" applyFill="1" applyBorder="1" applyAlignment="1" applyProtection="1">
      <alignment horizontal="justify" vertical="center" wrapText="1"/>
    </xf>
    <xf numFmtId="0" fontId="9" fillId="0" borderId="1" xfId="3" applyFont="1" applyBorder="1" applyAlignment="1" applyProtection="1">
      <alignment horizontal="center"/>
      <protection locked="0"/>
    </xf>
    <xf numFmtId="0" fontId="23" fillId="0" borderId="1" xfId="3" applyFont="1" applyBorder="1" applyAlignment="1" applyProtection="1">
      <alignment vertical="center" wrapText="1"/>
      <protection locked="0"/>
    </xf>
    <xf numFmtId="0" fontId="16" fillId="8" borderId="1" xfId="37" applyFont="1" applyFill="1" applyBorder="1" applyAlignment="1">
      <alignment horizontal="center" vertical="center"/>
    </xf>
    <xf numFmtId="49" fontId="16" fillId="8" borderId="1" xfId="37" applyNumberFormat="1" applyFont="1" applyFill="1" applyBorder="1" applyAlignment="1">
      <alignment horizontal="justify" vertical="center" wrapText="1"/>
    </xf>
    <xf numFmtId="49" fontId="16" fillId="0" borderId="1" xfId="37" applyNumberFormat="1" applyFont="1" applyBorder="1" applyAlignment="1">
      <alignment horizontal="justify" vertical="center" wrapText="1"/>
    </xf>
    <xf numFmtId="0" fontId="16" fillId="0" borderId="1" xfId="37" applyFont="1" applyBorder="1" applyAlignment="1">
      <alignment horizontal="center" vertical="center" wrapText="1"/>
    </xf>
    <xf numFmtId="9" fontId="16" fillId="0" borderId="1" xfId="37" applyNumberFormat="1" applyFont="1" applyBorder="1" applyAlignment="1">
      <alignment horizontal="center" vertical="center" wrapText="1"/>
    </xf>
    <xf numFmtId="49" fontId="16" fillId="0" borderId="1" xfId="37" applyNumberFormat="1" applyFont="1" applyBorder="1" applyAlignment="1">
      <alignment horizontal="center" vertical="center" wrapText="1"/>
    </xf>
    <xf numFmtId="167" fontId="16" fillId="0" borderId="1" xfId="37" applyNumberFormat="1" applyFont="1" applyBorder="1" applyAlignment="1">
      <alignment horizontal="justify" vertical="center" wrapText="1"/>
    </xf>
    <xf numFmtId="0" fontId="16" fillId="0" borderId="1" xfId="37" applyFont="1" applyBorder="1" applyAlignment="1">
      <alignment horizontal="center" vertical="center"/>
    </xf>
    <xf numFmtId="0" fontId="16" fillId="3" borderId="1" xfId="37" applyFont="1" applyFill="1" applyBorder="1" applyAlignment="1">
      <alignment horizontal="center" vertical="center"/>
    </xf>
    <xf numFmtId="49" fontId="16" fillId="0" borderId="1" xfId="37" applyNumberFormat="1" applyFont="1" applyBorder="1" applyAlignment="1">
      <alignment horizontal="left" vertical="center" wrapText="1"/>
    </xf>
    <xf numFmtId="1" fontId="16" fillId="0" borderId="1" xfId="37" applyNumberFormat="1" applyFont="1" applyBorder="1" applyAlignment="1">
      <alignment horizontal="center" vertical="center" wrapText="1"/>
    </xf>
    <xf numFmtId="0" fontId="4" fillId="0" borderId="1" xfId="2" applyNumberFormat="1" applyFont="1" applyFill="1" applyBorder="1" applyAlignment="1" applyProtection="1">
      <alignment horizontal="center" vertical="center" wrapText="1"/>
    </xf>
    <xf numFmtId="49" fontId="18" fillId="0" borderId="1" xfId="3" applyNumberFormat="1" applyFont="1" applyBorder="1" applyAlignment="1">
      <alignment vertical="center" wrapText="1"/>
    </xf>
    <xf numFmtId="0" fontId="3" fillId="0" borderId="1" xfId="3" applyFont="1" applyBorder="1"/>
    <xf numFmtId="44" fontId="4" fillId="0" borderId="1" xfId="1" applyFont="1" applyBorder="1" applyAlignment="1">
      <alignment horizontal="left" vertical="center" wrapText="1"/>
    </xf>
    <xf numFmtId="0" fontId="3" fillId="0" borderId="1" xfId="3" applyFont="1" applyBorder="1" applyAlignment="1">
      <alignment horizontal="left" vertical="center"/>
    </xf>
    <xf numFmtId="0" fontId="24" fillId="2" borderId="1" xfId="3" applyFont="1" applyFill="1" applyBorder="1" applyAlignment="1">
      <alignment horizontal="center" vertical="center"/>
    </xf>
    <xf numFmtId="0" fontId="12" fillId="0" borderId="1" xfId="3" applyFont="1" applyBorder="1" applyAlignment="1">
      <alignment horizontal="center" vertical="center"/>
    </xf>
    <xf numFmtId="0" fontId="12" fillId="0" borderId="1" xfId="3" applyFont="1" applyBorder="1" applyAlignment="1">
      <alignment horizontal="justify" vertical="center" wrapText="1"/>
    </xf>
    <xf numFmtId="0" fontId="12" fillId="0" borderId="1" xfId="3" applyFont="1" applyBorder="1" applyAlignment="1">
      <alignment horizontal="center" vertical="center" wrapText="1"/>
    </xf>
    <xf numFmtId="9" fontId="12" fillId="0" borderId="1" xfId="2" applyFont="1" applyBorder="1" applyAlignment="1">
      <alignment horizontal="center" vertical="center" wrapText="1"/>
    </xf>
    <xf numFmtId="44" fontId="12" fillId="0" borderId="1" xfId="1" applyFont="1" applyBorder="1" applyAlignment="1">
      <alignment horizontal="justify" vertical="center" wrapText="1"/>
    </xf>
    <xf numFmtId="0" fontId="12" fillId="0" borderId="1" xfId="2" applyNumberFormat="1" applyFont="1" applyBorder="1" applyAlignment="1">
      <alignment horizontal="center" vertical="center"/>
    </xf>
    <xf numFmtId="0" fontId="12" fillId="0" borderId="1" xfId="0" applyFont="1" applyBorder="1" applyAlignment="1">
      <alignment horizontal="left" vertical="top" wrapText="1"/>
    </xf>
    <xf numFmtId="0" fontId="19" fillId="0" borderId="1" xfId="0" applyFont="1" applyBorder="1" applyAlignment="1">
      <alignment horizontal="left" vertical="top" wrapText="1"/>
    </xf>
    <xf numFmtId="9" fontId="12" fillId="0" borderId="1" xfId="3" applyNumberFormat="1" applyFont="1" applyBorder="1" applyAlignment="1">
      <alignment horizontal="justify" vertical="center" wrapText="1"/>
    </xf>
    <xf numFmtId="0" fontId="12" fillId="9" borderId="1" xfId="0" applyFont="1" applyFill="1" applyBorder="1" applyAlignment="1">
      <alignment horizontal="left" vertical="top" wrapText="1"/>
    </xf>
    <xf numFmtId="0" fontId="14" fillId="0" borderId="1" xfId="3" applyFont="1" applyBorder="1" applyAlignment="1">
      <alignment horizontal="center"/>
    </xf>
    <xf numFmtId="0" fontId="4" fillId="0" borderId="1" xfId="1" applyNumberFormat="1" applyFont="1" applyBorder="1" applyAlignment="1" applyProtection="1">
      <alignment horizontal="center" vertical="center" wrapText="1"/>
    </xf>
    <xf numFmtId="44" fontId="12" fillId="0" borderId="1" xfId="1" applyFont="1" applyBorder="1" applyAlignment="1">
      <alignment horizontal="center" vertical="center" wrapText="1"/>
    </xf>
    <xf numFmtId="44" fontId="9" fillId="0" borderId="1" xfId="1" applyFont="1" applyBorder="1"/>
    <xf numFmtId="44" fontId="9" fillId="0" borderId="1" xfId="1" applyFont="1" applyBorder="1" applyAlignment="1">
      <alignment horizontal="center" vertical="center"/>
    </xf>
    <xf numFmtId="44" fontId="9" fillId="0" borderId="1" xfId="1" applyFont="1" applyBorder="1" applyAlignment="1">
      <alignment vertical="center"/>
    </xf>
    <xf numFmtId="44" fontId="4" fillId="0" borderId="1" xfId="1" applyFont="1" applyBorder="1" applyAlignment="1">
      <alignment horizontal="right" vertical="center" wrapText="1"/>
    </xf>
    <xf numFmtId="0" fontId="18" fillId="0" borderId="1" xfId="0" applyFont="1" applyBorder="1" applyAlignment="1">
      <alignment horizontal="left" vertical="center" wrapText="1"/>
    </xf>
    <xf numFmtId="0" fontId="9" fillId="0" borderId="1" xfId="3" applyFont="1" applyBorder="1"/>
    <xf numFmtId="0" fontId="14" fillId="7" borderId="1" xfId="25" applyFont="1" applyFill="1" applyBorder="1" applyAlignment="1">
      <alignment horizontal="left" vertical="center" wrapText="1"/>
    </xf>
    <xf numFmtId="0" fontId="14" fillId="7" borderId="1" xfId="25" applyFont="1" applyFill="1" applyBorder="1" applyAlignment="1">
      <alignment vertical="center" wrapText="1"/>
    </xf>
    <xf numFmtId="0" fontId="15" fillId="0" borderId="1" xfId="3" applyFont="1" applyBorder="1" applyAlignment="1">
      <alignment horizontal="justify" vertical="center" wrapText="1"/>
    </xf>
    <xf numFmtId="44" fontId="9" fillId="0" borderId="1" xfId="1" applyFont="1" applyBorder="1" applyProtection="1"/>
    <xf numFmtId="0" fontId="18" fillId="0" borderId="1" xfId="5" applyFont="1" applyBorder="1" applyAlignment="1" applyProtection="1">
      <alignment horizontal="center" vertical="center"/>
      <protection locked="0"/>
    </xf>
    <xf numFmtId="0" fontId="26" fillId="0" borderId="1" xfId="3" applyFont="1" applyBorder="1" applyAlignment="1">
      <alignment horizontal="left" vertical="center" wrapText="1"/>
    </xf>
    <xf numFmtId="9" fontId="26" fillId="0" borderId="1" xfId="2" applyFont="1" applyBorder="1" applyAlignment="1" applyProtection="1">
      <alignment horizontal="center" vertical="center" wrapText="1"/>
    </xf>
    <xf numFmtId="44" fontId="15" fillId="0" borderId="1" xfId="1" applyFont="1" applyBorder="1" applyAlignment="1" applyProtection="1">
      <alignment horizontal="justify" vertical="center" wrapText="1"/>
    </xf>
    <xf numFmtId="0" fontId="4" fillId="0" borderId="1" xfId="3" applyFont="1" applyBorder="1" applyAlignment="1">
      <alignment vertical="top" wrapText="1"/>
    </xf>
    <xf numFmtId="9" fontId="12" fillId="0" borderId="1" xfId="2" applyFont="1" applyBorder="1" applyAlignment="1" applyProtection="1">
      <alignment horizontal="center" vertical="center"/>
    </xf>
    <xf numFmtId="9" fontId="12" fillId="3" borderId="1" xfId="2" applyFont="1" applyFill="1" applyBorder="1" applyAlignment="1" applyProtection="1">
      <alignment horizontal="center" vertical="center"/>
      <protection locked="0"/>
    </xf>
    <xf numFmtId="9" fontId="12" fillId="0" borderId="1" xfId="2" applyFont="1" applyBorder="1" applyAlignment="1" applyProtection="1">
      <alignment horizontal="center" vertical="center"/>
      <protection locked="0"/>
    </xf>
    <xf numFmtId="0" fontId="12" fillId="0" borderId="1" xfId="0" applyFont="1" applyBorder="1" applyAlignment="1">
      <alignment horizontal="center" vertical="center"/>
    </xf>
    <xf numFmtId="0" fontId="3" fillId="0" borderId="1" xfId="5" applyFont="1" applyBorder="1" applyAlignment="1" applyProtection="1">
      <alignment horizontal="center"/>
      <protection locked="0"/>
    </xf>
    <xf numFmtId="0" fontId="18" fillId="6" borderId="1" xfId="5" applyFont="1" applyFill="1" applyBorder="1" applyAlignment="1" applyProtection="1">
      <alignment horizontal="center" vertical="center"/>
      <protection locked="0"/>
    </xf>
    <xf numFmtId="0" fontId="18" fillId="0" borderId="1" xfId="5" applyFont="1" applyBorder="1" applyAlignment="1">
      <alignment horizontal="justify" vertical="center" wrapText="1"/>
    </xf>
    <xf numFmtId="0" fontId="18" fillId="0" borderId="1" xfId="5" applyFont="1" applyBorder="1" applyAlignment="1">
      <alignment horizontal="left" vertical="center" wrapText="1"/>
    </xf>
    <xf numFmtId="9" fontId="18" fillId="0" borderId="1" xfId="5" applyNumberFormat="1" applyFont="1" applyBorder="1" applyAlignment="1">
      <alignment horizontal="center" vertical="center" wrapText="1"/>
    </xf>
    <xf numFmtId="0" fontId="18" fillId="0" borderId="1" xfId="3" applyFont="1" applyBorder="1" applyAlignment="1" applyProtection="1">
      <alignment horizontal="justify" vertical="center" wrapText="1"/>
      <protection locked="0"/>
    </xf>
    <xf numFmtId="0" fontId="18" fillId="0" borderId="1" xfId="3" applyFont="1" applyBorder="1" applyAlignment="1" applyProtection="1">
      <alignment horizontal="left" vertical="center" wrapText="1"/>
      <protection locked="0"/>
    </xf>
    <xf numFmtId="9" fontId="18" fillId="0" borderId="1" xfId="3" applyNumberFormat="1" applyFont="1" applyBorder="1" applyAlignment="1" applyProtection="1">
      <alignment horizontal="center" vertical="center" wrapText="1"/>
      <protection locked="0"/>
    </xf>
    <xf numFmtId="9" fontId="18" fillId="0" borderId="1" xfId="2" applyFont="1" applyBorder="1" applyAlignment="1" applyProtection="1">
      <alignment horizontal="center" vertical="center" wrapText="1"/>
      <protection locked="0"/>
    </xf>
    <xf numFmtId="44" fontId="18" fillId="0" borderId="1" xfId="1" applyFont="1" applyBorder="1" applyAlignment="1" applyProtection="1">
      <alignment horizontal="justify" vertical="center" wrapText="1"/>
      <protection locked="0"/>
    </xf>
    <xf numFmtId="0" fontId="3" fillId="0" borderId="1" xfId="3" applyFont="1" applyBorder="1" applyProtection="1">
      <protection locked="0"/>
    </xf>
    <xf numFmtId="9" fontId="3" fillId="0" borderId="1" xfId="2" applyFont="1" applyBorder="1" applyAlignment="1">
      <alignment horizontal="center" vertical="center"/>
    </xf>
    <xf numFmtId="0" fontId="4" fillId="0" borderId="1" xfId="3" applyFont="1" applyBorder="1" applyAlignment="1">
      <alignment horizontal="left" vertical="center" wrapText="1"/>
    </xf>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44" fontId="4" fillId="0" borderId="1" xfId="1" applyFont="1" applyBorder="1" applyAlignment="1">
      <alignment horizontal="center" vertical="center" wrapText="1"/>
    </xf>
    <xf numFmtId="0" fontId="4" fillId="0" borderId="1" xfId="3" applyFont="1" applyBorder="1" applyAlignment="1" applyProtection="1">
      <alignment horizontal="left" vertical="center" wrapText="1"/>
      <protection locked="0"/>
    </xf>
    <xf numFmtId="0" fontId="20" fillId="4" borderId="1" xfId="3" applyFont="1" applyFill="1" applyBorder="1" applyAlignment="1">
      <alignment horizontal="center" vertical="center"/>
    </xf>
    <xf numFmtId="0" fontId="17" fillId="2" borderId="1" xfId="3" applyFont="1" applyFill="1" applyBorder="1" applyAlignment="1">
      <alignment horizontal="center" vertical="center"/>
    </xf>
    <xf numFmtId="0" fontId="17" fillId="2" borderId="1" xfId="3" applyFont="1" applyFill="1" applyBorder="1" applyAlignment="1">
      <alignment horizontal="center" vertical="center" wrapText="1"/>
    </xf>
    <xf numFmtId="0" fontId="17" fillId="2" borderId="1" xfId="3" applyFont="1" applyFill="1" applyBorder="1" applyAlignment="1">
      <alignment horizontal="left" vertical="center"/>
    </xf>
    <xf numFmtId="44" fontId="4" fillId="0" borderId="1" xfId="1" applyFont="1" applyFill="1" applyBorder="1" applyAlignment="1">
      <alignment horizontal="center" vertical="center" wrapText="1"/>
    </xf>
    <xf numFmtId="0" fontId="4" fillId="0" borderId="1" xfId="3" applyFont="1" applyBorder="1" applyAlignment="1" applyProtection="1">
      <alignment horizontal="center" vertical="center" wrapText="1"/>
      <protection locked="0"/>
    </xf>
    <xf numFmtId="0" fontId="25" fillId="0" borderId="0" xfId="0" applyFont="1" applyAlignment="1">
      <alignment horizontal="center" vertical="center"/>
    </xf>
    <xf numFmtId="0" fontId="24" fillId="2" borderId="1" xfId="3" applyFont="1" applyFill="1" applyBorder="1" applyAlignment="1">
      <alignment horizontal="center" vertical="center"/>
    </xf>
    <xf numFmtId="0" fontId="24" fillId="2" borderId="1" xfId="3" applyFont="1" applyFill="1" applyBorder="1" applyAlignment="1">
      <alignment horizontal="center" vertical="center" wrapText="1"/>
    </xf>
    <xf numFmtId="0" fontId="17" fillId="2" borderId="1" xfId="3" applyFont="1" applyFill="1" applyBorder="1" applyAlignment="1" applyProtection="1">
      <alignment horizontal="center" vertical="center"/>
      <protection locked="0"/>
    </xf>
    <xf numFmtId="0" fontId="21" fillId="5" borderId="1" xfId="3" applyFont="1" applyFill="1" applyBorder="1" applyAlignment="1">
      <alignment horizontal="center" vertical="center"/>
    </xf>
    <xf numFmtId="0" fontId="21" fillId="5" borderId="1" xfId="3" applyFont="1" applyFill="1" applyBorder="1" applyAlignment="1">
      <alignment horizontal="center" vertical="center" wrapText="1"/>
    </xf>
    <xf numFmtId="0" fontId="17" fillId="2" borderId="1" xfId="3" applyFont="1" applyFill="1" applyBorder="1" applyAlignment="1" applyProtection="1">
      <alignment horizontal="center" vertical="center" wrapText="1"/>
      <protection locked="0"/>
    </xf>
    <xf numFmtId="0" fontId="5" fillId="4" borderId="1" xfId="3" applyFont="1" applyFill="1" applyBorder="1" applyAlignment="1">
      <alignment horizontal="center" vertical="center"/>
    </xf>
    <xf numFmtId="0" fontId="3" fillId="0" borderId="1" xfId="3" applyFont="1" applyBorder="1" applyAlignment="1">
      <alignment horizontal="left" vertical="center" wrapText="1"/>
    </xf>
    <xf numFmtId="0" fontId="3" fillId="0" borderId="1" xfId="3" applyFont="1" applyBorder="1" applyAlignment="1" applyProtection="1">
      <alignment horizontal="left" vertical="center" wrapText="1"/>
      <protection locked="0"/>
    </xf>
    <xf numFmtId="0" fontId="4" fillId="0" borderId="1" xfId="3" applyFont="1" applyBorder="1" applyAlignment="1" applyProtection="1">
      <alignment horizontal="center" vertical="center"/>
      <protection locked="0"/>
    </xf>
    <xf numFmtId="44" fontId="4" fillId="0" borderId="1" xfId="1" applyFont="1" applyBorder="1" applyAlignment="1" applyProtection="1">
      <alignment horizontal="center" vertical="center" wrapText="1"/>
      <protection locked="0"/>
    </xf>
    <xf numFmtId="44" fontId="4" fillId="0" borderId="1" xfId="1" applyFont="1" applyBorder="1" applyAlignment="1" applyProtection="1">
      <alignment horizontal="left" vertical="center" wrapText="1"/>
      <protection locked="0"/>
    </xf>
    <xf numFmtId="0" fontId="3" fillId="0" borderId="1" xfId="3" applyFont="1" applyBorder="1" applyAlignment="1">
      <alignment horizontal="center" vertical="top" wrapText="1"/>
    </xf>
    <xf numFmtId="0" fontId="12" fillId="0" borderId="1" xfId="3" applyFont="1" applyBorder="1" applyAlignment="1">
      <alignment horizontal="left" vertical="center" wrapText="1"/>
    </xf>
    <xf numFmtId="49" fontId="16" fillId="0" borderId="1" xfId="37" applyNumberFormat="1" applyFont="1" applyBorder="1" applyAlignment="1">
      <alignment horizontal="justify" vertical="center" wrapText="1"/>
    </xf>
    <xf numFmtId="49" fontId="16" fillId="0" borderId="1" xfId="37" applyNumberFormat="1" applyFont="1" applyBorder="1" applyAlignment="1">
      <alignment horizontal="left" vertical="center" wrapText="1"/>
    </xf>
    <xf numFmtId="0" fontId="16" fillId="8" borderId="1" xfId="37" applyFont="1" applyFill="1" applyBorder="1" applyAlignment="1">
      <alignment horizontal="center" vertical="center"/>
    </xf>
    <xf numFmtId="49" fontId="16" fillId="8" borderId="1" xfId="37" applyNumberFormat="1" applyFont="1" applyFill="1" applyBorder="1" applyAlignment="1">
      <alignment horizontal="justify" vertical="center" wrapText="1"/>
    </xf>
    <xf numFmtId="44" fontId="4" fillId="0" borderId="1" xfId="1" applyFont="1" applyBorder="1" applyAlignment="1" applyProtection="1">
      <alignment horizontal="center" vertical="center" wrapText="1"/>
    </xf>
  </cellXfs>
  <cellStyles count="50">
    <cellStyle name="Currency_Sheet1" xfId="11" xr:uid="{4D794B71-55AE-441F-846B-578181AA125B}"/>
    <cellStyle name="Euro" xfId="12" xr:uid="{6A790996-0509-4218-A311-289640EBBF76}"/>
    <cellStyle name="Hipervínculo 2" xfId="7" xr:uid="{BD9A7D5E-5EBC-4100-934A-E3CDA039F244}"/>
    <cellStyle name="Millares 2" xfId="13" xr:uid="{92FA5DE3-DC04-43E6-9F2F-7180650526B9}"/>
    <cellStyle name="Millares 2 2" xfId="14" xr:uid="{EC710008-4B78-4C46-8616-1B62A12A6F12}"/>
    <cellStyle name="Millares 2 3" xfId="15" xr:uid="{E7155FDD-E5D6-4D20-BD6D-C93F23491034}"/>
    <cellStyle name="Millares 2 4" xfId="16" xr:uid="{2DBCA692-C784-47D6-A931-DDD252DEB634}"/>
    <cellStyle name="Millares 3" xfId="17" xr:uid="{C778AE13-78B1-466B-80A9-A9845A8E74BF}"/>
    <cellStyle name="Millares 4" xfId="18" xr:uid="{40CCA58B-6C6C-4654-9236-A7EAD2DE6EE4}"/>
    <cellStyle name="Millares 4 2" xfId="19" xr:uid="{11C51779-941C-4291-B6CD-57F423C6FE3B}"/>
    <cellStyle name="Millares 4 3" xfId="20" xr:uid="{55086C51-A0DF-48C3-8CD0-38C289E33F59}"/>
    <cellStyle name="Millares 4 4" xfId="21" xr:uid="{E604F21D-F7B9-4B6D-BB13-2A4205CA330D}"/>
    <cellStyle name="Millares 5" xfId="22" xr:uid="{58C64752-CE6A-45D0-9836-EB0732CB5073}"/>
    <cellStyle name="Millares 6" xfId="23" xr:uid="{75CAAB8F-FE94-48E1-AE37-69F2023FA524}"/>
    <cellStyle name="Millares 7" xfId="24" xr:uid="{CDA6EF1F-3DD7-4527-BA47-11182B18C7F3}"/>
    <cellStyle name="Moneda" xfId="1" builtinId="4"/>
    <cellStyle name="Normal" xfId="0" builtinId="0"/>
    <cellStyle name="Normal 10" xfId="25" xr:uid="{08F7028D-383C-48D9-B84C-CAD51AC612C5}"/>
    <cellStyle name="Normal 2" xfId="3" xr:uid="{F867620A-3D6D-4545-B2A3-5D73BE15109F}"/>
    <cellStyle name="Normal 2 2" xfId="4" xr:uid="{EE09EDDC-D3A9-4B47-8CD6-87A2492A579A}"/>
    <cellStyle name="Normal 2 2 2" xfId="10" xr:uid="{C4129509-35A4-4735-A5B7-CFAC26AFB3C9}"/>
    <cellStyle name="Normal 2 2 3" xfId="26" xr:uid="{C8217BD8-87D4-49F1-8699-E0E4965C24AF}"/>
    <cellStyle name="Normal 2 2 4" xfId="27" xr:uid="{7CC0705F-64DE-4F5C-AAD1-3D42C0468CAC}"/>
    <cellStyle name="Normal 2 3" xfId="28" xr:uid="{5EDCF375-40F6-4370-8529-C5E3C4474B04}"/>
    <cellStyle name="Normal 2 3 2" xfId="29" xr:uid="{C02BA720-0974-4B1A-B284-D6EE5E95CEED}"/>
    <cellStyle name="Normal 2 3 3" xfId="30" xr:uid="{D7F436A1-6E3A-4D25-9971-2A1D18535D19}"/>
    <cellStyle name="Normal 2 3 4" xfId="31" xr:uid="{CD56553D-3317-49C7-BE58-4FCF5C3498F5}"/>
    <cellStyle name="Normal 2 4" xfId="5" xr:uid="{9BEC6173-6B55-4FA3-AECE-C25A8232084E}"/>
    <cellStyle name="Normal 3" xfId="8" xr:uid="{E09D0741-AC3F-4356-9983-54C979E056D3}"/>
    <cellStyle name="Normal 3 2" xfId="33" xr:uid="{E0FACC16-5B5C-44EA-BA66-F955F793741A}"/>
    <cellStyle name="Normal 3 2 2" xfId="34" xr:uid="{C7BEFBCE-54F8-44B7-85B2-89849ACAF1BD}"/>
    <cellStyle name="Normal 3 2 3" xfId="35" xr:uid="{1F4F54AA-7375-4C24-888D-BD523A94D0F1}"/>
    <cellStyle name="Normal 3 2 4" xfId="36" xr:uid="{FECF2BFD-0382-49D1-816E-CB51412A663A}"/>
    <cellStyle name="Normal 3 3" xfId="49" xr:uid="{C01A0625-C789-4B3F-AFD6-CD7922EFC2EE}"/>
    <cellStyle name="Normal 3 4" xfId="32" xr:uid="{2D949E70-9905-4BEA-972B-039ECBB3D88A}"/>
    <cellStyle name="Normal 4" xfId="37" xr:uid="{D430BFD7-6005-4CD4-B50F-9C169BB2EB73}"/>
    <cellStyle name="Normal 4 2" xfId="38" xr:uid="{5449BA8C-1855-439A-A7E2-7657C19C5D99}"/>
    <cellStyle name="Normal 4 3" xfId="39" xr:uid="{96D67C79-57CF-45C6-9EA2-26C73F5E9D21}"/>
    <cellStyle name="Normal 4 4" xfId="40" xr:uid="{9F8A3553-CFEB-4878-A279-67DA675ED6E4}"/>
    <cellStyle name="Normal 5" xfId="41" xr:uid="{A1A5867D-1415-41D3-9F1B-5E4C37E1CF1D}"/>
    <cellStyle name="Normal 5 2" xfId="42" xr:uid="{CABD0706-12F7-40CC-B75D-68CE060C9008}"/>
    <cellStyle name="Normal 6" xfId="43" xr:uid="{E7DDF281-1C93-4C67-BD3A-87B52CBFFBB7}"/>
    <cellStyle name="Normal 7" xfId="44" xr:uid="{C8C2111D-D879-407A-B8DC-4111551A233F}"/>
    <cellStyle name="Porcentaje" xfId="2" builtinId="5"/>
    <cellStyle name="Porcentaje 2" xfId="6" xr:uid="{3D0A907F-D08E-4247-A11E-64DADC8AEE89}"/>
    <cellStyle name="Porcentaje 2 2" xfId="9" xr:uid="{74C05753-B934-4E94-9424-360B4458C316}"/>
    <cellStyle name="Porcentual 2" xfId="45" xr:uid="{0590318F-915F-4372-A4EC-2BCD84CDCBFD}"/>
    <cellStyle name="Porcentual 3" xfId="46" xr:uid="{A992672A-D00E-4AA1-B332-564AF74EC0DA}"/>
    <cellStyle name="Porcentual 4" xfId="47" xr:uid="{0546FE9A-7C06-44C0-B3CC-FA26E91DC311}"/>
    <cellStyle name="Porcentual 5" xfId="48" xr:uid="{FA385AE0-2FF4-4A0E-A542-50531B0FE546}"/>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0.0.0.10\Intercambio\000%20%20PLANIFICACION\2.%20POAs\POA%202023\POA%202023%20Mantenimiento%20de%20Equipos%20Lab.xlsx" TargetMode="External"/><Relationship Id="rId1" Type="http://schemas.openxmlformats.org/officeDocument/2006/relationships/externalLinkPath" Target="file:///\\10.0.0.10\Intercambio\000%20%20PLANIFICACION\2.%20POAs\POA%202023\POA%202023%20Mantenimiento%20de%20Equipos%20L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A 2023"/>
      <sheetName val="Hoja4"/>
    </sheetNames>
    <sheetDataSet>
      <sheetData sheetId="0">
        <row r="6">
          <cell r="O6"/>
          <cell r="P6"/>
          <cell r="Q6"/>
          <cell r="R6"/>
          <cell r="S6"/>
          <cell r="T6"/>
          <cell r="U6"/>
          <cell r="V6"/>
          <cell r="W6"/>
          <cell r="X6"/>
          <cell r="Y6"/>
        </row>
        <row r="7">
          <cell r="N7">
            <v>1</v>
          </cell>
          <cell r="O7"/>
          <cell r="P7"/>
          <cell r="Q7"/>
          <cell r="R7"/>
          <cell r="S7"/>
          <cell r="T7"/>
          <cell r="U7"/>
          <cell r="V7"/>
          <cell r="W7"/>
          <cell r="X7"/>
          <cell r="Y7"/>
        </row>
        <row r="8">
          <cell r="N8">
            <v>1</v>
          </cell>
          <cell r="O8"/>
          <cell r="P8"/>
          <cell r="Q8"/>
          <cell r="R8"/>
          <cell r="S8"/>
          <cell r="T8"/>
          <cell r="U8"/>
          <cell r="V8"/>
          <cell r="W8"/>
          <cell r="X8"/>
          <cell r="Y8"/>
        </row>
        <row r="9">
          <cell r="N9">
            <v>1</v>
          </cell>
          <cell r="O9"/>
          <cell r="P9"/>
          <cell r="Q9"/>
          <cell r="R9"/>
          <cell r="S9"/>
          <cell r="T9"/>
          <cell r="U9"/>
          <cell r="V9"/>
          <cell r="W9"/>
          <cell r="X9"/>
          <cell r="Y9"/>
        </row>
        <row r="10">
          <cell r="N10">
            <v>1</v>
          </cell>
          <cell r="O10"/>
          <cell r="P10"/>
          <cell r="Q10"/>
          <cell r="R10"/>
          <cell r="S10"/>
          <cell r="T10"/>
          <cell r="U10"/>
          <cell r="V10"/>
          <cell r="W10"/>
          <cell r="X10"/>
          <cell r="Y10"/>
        </row>
        <row r="11">
          <cell r="S11"/>
          <cell r="V11"/>
          <cell r="Y11"/>
        </row>
        <row r="12">
          <cell r="Q12"/>
          <cell r="R12"/>
          <cell r="S12"/>
          <cell r="T12"/>
          <cell r="W12"/>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D3C4C-797A-441B-A551-CA1257F502E3}">
  <sheetPr>
    <pageSetUpPr fitToPage="1"/>
  </sheetPr>
  <dimension ref="A1:AA402"/>
  <sheetViews>
    <sheetView tabSelected="1" zoomScale="59" zoomScaleNormal="59" zoomScaleSheetLayoutView="48" workbookViewId="0">
      <pane xSplit="6" ySplit="6" topLeftCell="G58" activePane="bottomRight" state="frozen"/>
      <selection pane="topRight" activeCell="G1" sqref="G1"/>
      <selection pane="bottomLeft" activeCell="A7" sqref="A7"/>
      <selection pane="bottomRight" activeCell="C63" sqref="C63:C69"/>
    </sheetView>
  </sheetViews>
  <sheetFormatPr baseColWidth="10" defaultRowHeight="15.75" x14ac:dyDescent="0.25"/>
  <cols>
    <col min="1" max="1" width="6.375" style="44" customWidth="1"/>
    <col min="2" max="2" width="35.5" style="34" customWidth="1"/>
    <col min="3" max="3" width="30.25" style="34" customWidth="1"/>
    <col min="4" max="4" width="31.75" style="34" customWidth="1"/>
    <col min="5" max="5" width="31.375" style="34" customWidth="1"/>
    <col min="6" max="6" width="45.625" style="34" customWidth="1"/>
    <col min="7" max="7" width="19" style="34" customWidth="1"/>
    <col min="8" max="8" width="11" style="34"/>
    <col min="9" max="9" width="12.25" style="34" bestFit="1" customWidth="1"/>
    <col min="10" max="10" width="11" style="34"/>
    <col min="11" max="11" width="16.875" style="34" customWidth="1"/>
    <col min="12" max="12" width="20.375" style="34" customWidth="1"/>
    <col min="13" max="13" width="21.25" style="34" customWidth="1"/>
    <col min="14" max="25" width="11" style="44"/>
    <col min="26" max="16384" width="11" style="34"/>
  </cols>
  <sheetData>
    <row r="1" spans="1:25" ht="31.5" customHeight="1" x14ac:dyDescent="0.25">
      <c r="A1" s="177" t="s">
        <v>514</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ht="31.5" customHeight="1" x14ac:dyDescent="0.25">
      <c r="A2" s="177" t="s">
        <v>0</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31.5" customHeight="1" x14ac:dyDescent="0.25">
      <c r="A3" s="184" t="s">
        <v>1</v>
      </c>
      <c r="B3" s="184"/>
      <c r="C3" s="184"/>
      <c r="D3" s="184"/>
      <c r="E3" s="184"/>
      <c r="F3" s="184"/>
      <c r="G3" s="184"/>
      <c r="H3" s="184"/>
      <c r="I3" s="184"/>
      <c r="J3" s="184"/>
      <c r="K3" s="184"/>
      <c r="L3" s="184"/>
      <c r="M3" s="184"/>
      <c r="N3" s="184"/>
      <c r="O3" s="184"/>
      <c r="P3" s="184"/>
      <c r="Q3" s="184"/>
      <c r="R3" s="184"/>
      <c r="S3" s="184"/>
      <c r="T3" s="184"/>
      <c r="U3" s="184"/>
      <c r="V3" s="184"/>
      <c r="W3" s="184"/>
      <c r="X3" s="184"/>
      <c r="Y3" s="184"/>
    </row>
    <row r="4" spans="1:25" ht="15.75" customHeight="1" x14ac:dyDescent="0.25">
      <c r="A4" s="172" t="s">
        <v>2</v>
      </c>
      <c r="B4" s="172" t="s">
        <v>3</v>
      </c>
      <c r="C4" s="172" t="s">
        <v>4</v>
      </c>
      <c r="D4" s="172" t="s">
        <v>5</v>
      </c>
      <c r="E4" s="172" t="s">
        <v>6</v>
      </c>
      <c r="F4" s="173" t="s">
        <v>7</v>
      </c>
      <c r="G4" s="173" t="s">
        <v>8</v>
      </c>
      <c r="H4" s="172" t="s">
        <v>9</v>
      </c>
      <c r="I4" s="172" t="s">
        <v>10</v>
      </c>
      <c r="J4" s="173" t="s">
        <v>11</v>
      </c>
      <c r="K4" s="173" t="s">
        <v>12</v>
      </c>
      <c r="L4" s="173" t="s">
        <v>13</v>
      </c>
      <c r="M4" s="173" t="s">
        <v>14</v>
      </c>
      <c r="N4" s="172" t="s">
        <v>15</v>
      </c>
      <c r="O4" s="172"/>
      <c r="P4" s="172"/>
      <c r="Q4" s="172" t="s">
        <v>16</v>
      </c>
      <c r="R4" s="172"/>
      <c r="S4" s="172"/>
      <c r="T4" s="172" t="s">
        <v>17</v>
      </c>
      <c r="U4" s="172"/>
      <c r="V4" s="172"/>
      <c r="W4" s="172" t="s">
        <v>18</v>
      </c>
      <c r="X4" s="172"/>
      <c r="Y4" s="172"/>
    </row>
    <row r="5" spans="1:25" ht="16.5" customHeight="1" x14ac:dyDescent="0.25">
      <c r="A5" s="172"/>
      <c r="B5" s="172"/>
      <c r="C5" s="172"/>
      <c r="D5" s="172"/>
      <c r="E5" s="172"/>
      <c r="F5" s="173"/>
      <c r="G5" s="173"/>
      <c r="H5" s="172"/>
      <c r="I5" s="172"/>
      <c r="J5" s="173"/>
      <c r="K5" s="173"/>
      <c r="L5" s="173"/>
      <c r="M5" s="173"/>
      <c r="N5" s="172"/>
      <c r="O5" s="172"/>
      <c r="P5" s="172"/>
      <c r="Q5" s="172"/>
      <c r="R5" s="172"/>
      <c r="S5" s="172"/>
      <c r="T5" s="172"/>
      <c r="U5" s="172"/>
      <c r="V5" s="172"/>
      <c r="W5" s="172"/>
      <c r="X5" s="172"/>
      <c r="Y5" s="172"/>
    </row>
    <row r="6" spans="1:25" ht="19.5" customHeight="1" x14ac:dyDescent="0.25">
      <c r="A6" s="172"/>
      <c r="B6" s="172"/>
      <c r="C6" s="172"/>
      <c r="D6" s="172"/>
      <c r="E6" s="172"/>
      <c r="F6" s="173"/>
      <c r="G6" s="173"/>
      <c r="H6" s="172"/>
      <c r="I6" s="172" t="s">
        <v>19</v>
      </c>
      <c r="J6" s="173" t="s">
        <v>11</v>
      </c>
      <c r="K6" s="173"/>
      <c r="L6" s="173"/>
      <c r="M6" s="173"/>
      <c r="N6" s="35">
        <v>1</v>
      </c>
      <c r="O6" s="35">
        <v>2</v>
      </c>
      <c r="P6" s="35">
        <v>3</v>
      </c>
      <c r="Q6" s="35">
        <v>1</v>
      </c>
      <c r="R6" s="35">
        <v>2</v>
      </c>
      <c r="S6" s="35">
        <v>3</v>
      </c>
      <c r="T6" s="35">
        <v>1</v>
      </c>
      <c r="U6" s="35">
        <v>2</v>
      </c>
      <c r="V6" s="35">
        <v>3</v>
      </c>
      <c r="W6" s="35">
        <v>1</v>
      </c>
      <c r="X6" s="35">
        <v>2</v>
      </c>
      <c r="Y6" s="35">
        <v>3</v>
      </c>
    </row>
    <row r="7" spans="1:25" ht="75.75" customHeight="1" x14ac:dyDescent="0.25">
      <c r="A7" s="167">
        <v>1</v>
      </c>
      <c r="B7" s="168" t="s">
        <v>20</v>
      </c>
      <c r="C7" s="168" t="s">
        <v>58</v>
      </c>
      <c r="D7" s="168" t="s">
        <v>59</v>
      </c>
      <c r="E7" s="185" t="s">
        <v>21</v>
      </c>
      <c r="F7" s="166" t="s">
        <v>22</v>
      </c>
      <c r="G7" s="4" t="s">
        <v>23</v>
      </c>
      <c r="H7" s="1">
        <v>128</v>
      </c>
      <c r="I7" s="1">
        <f>SUM(N7:Y7)</f>
        <v>128</v>
      </c>
      <c r="J7" s="5">
        <f t="shared" ref="J7:J16" si="0">I7/H7</f>
        <v>1</v>
      </c>
      <c r="K7" s="168" t="s">
        <v>24</v>
      </c>
      <c r="L7" s="169">
        <v>750050</v>
      </c>
      <c r="M7" s="168" t="s">
        <v>25</v>
      </c>
      <c r="N7" s="21">
        <v>10</v>
      </c>
      <c r="O7" s="21">
        <v>10</v>
      </c>
      <c r="P7" s="21">
        <v>12</v>
      </c>
      <c r="Q7" s="21">
        <v>10</v>
      </c>
      <c r="R7" s="21">
        <v>10</v>
      </c>
      <c r="S7" s="21">
        <v>12</v>
      </c>
      <c r="T7" s="21">
        <v>10</v>
      </c>
      <c r="U7" s="21">
        <v>10</v>
      </c>
      <c r="V7" s="21">
        <v>12</v>
      </c>
      <c r="W7" s="21">
        <v>12</v>
      </c>
      <c r="X7" s="21">
        <v>10</v>
      </c>
      <c r="Y7" s="21">
        <v>10</v>
      </c>
    </row>
    <row r="8" spans="1:25" ht="37.5" x14ac:dyDescent="0.25">
      <c r="A8" s="167"/>
      <c r="B8" s="168"/>
      <c r="C8" s="168"/>
      <c r="D8" s="168"/>
      <c r="E8" s="185"/>
      <c r="F8" s="166"/>
      <c r="G8" s="4" t="s">
        <v>26</v>
      </c>
      <c r="H8" s="1">
        <v>298</v>
      </c>
      <c r="I8" s="1">
        <f>SUM(N8:Y8)</f>
        <v>298</v>
      </c>
      <c r="J8" s="5">
        <f t="shared" si="0"/>
        <v>1</v>
      </c>
      <c r="K8" s="168"/>
      <c r="L8" s="169"/>
      <c r="M8" s="168"/>
      <c r="N8" s="21">
        <v>24</v>
      </c>
      <c r="O8" s="21">
        <v>24</v>
      </c>
      <c r="P8" s="21">
        <v>25</v>
      </c>
      <c r="Q8" s="21">
        <v>25</v>
      </c>
      <c r="R8" s="21">
        <v>25</v>
      </c>
      <c r="S8" s="21">
        <v>25</v>
      </c>
      <c r="T8" s="21">
        <v>25</v>
      </c>
      <c r="U8" s="21">
        <v>25</v>
      </c>
      <c r="V8" s="21">
        <v>25</v>
      </c>
      <c r="W8" s="21">
        <v>25</v>
      </c>
      <c r="X8" s="21">
        <v>25</v>
      </c>
      <c r="Y8" s="21">
        <v>25</v>
      </c>
    </row>
    <row r="9" spans="1:25" ht="37.5" x14ac:dyDescent="0.25">
      <c r="A9" s="167"/>
      <c r="B9" s="168"/>
      <c r="C9" s="168"/>
      <c r="D9" s="168"/>
      <c r="E9" s="185"/>
      <c r="F9" s="166"/>
      <c r="G9" s="4" t="s">
        <v>27</v>
      </c>
      <c r="H9" s="1">
        <v>1058</v>
      </c>
      <c r="I9" s="1">
        <f>SUM(N9:Y9)</f>
        <v>1058</v>
      </c>
      <c r="J9" s="5">
        <f t="shared" si="0"/>
        <v>1</v>
      </c>
      <c r="K9" s="168"/>
      <c r="L9" s="169"/>
      <c r="M9" s="168"/>
      <c r="N9" s="21">
        <v>88</v>
      </c>
      <c r="O9" s="21">
        <v>88</v>
      </c>
      <c r="P9" s="21">
        <v>88</v>
      </c>
      <c r="Q9" s="21">
        <v>88</v>
      </c>
      <c r="R9" s="21">
        <v>88</v>
      </c>
      <c r="S9" s="21">
        <v>89</v>
      </c>
      <c r="T9" s="21">
        <v>88</v>
      </c>
      <c r="U9" s="21">
        <v>88</v>
      </c>
      <c r="V9" s="21">
        <v>89</v>
      </c>
      <c r="W9" s="21">
        <v>88</v>
      </c>
      <c r="X9" s="21">
        <v>88</v>
      </c>
      <c r="Y9" s="21">
        <v>88</v>
      </c>
    </row>
    <row r="10" spans="1:25" ht="195.75" customHeight="1" x14ac:dyDescent="0.25">
      <c r="A10" s="23">
        <v>2</v>
      </c>
      <c r="B10" s="168"/>
      <c r="C10" s="168"/>
      <c r="D10" s="168"/>
      <c r="E10" s="6" t="s">
        <v>28</v>
      </c>
      <c r="F10" s="7" t="s">
        <v>29</v>
      </c>
      <c r="G10" s="4" t="s">
        <v>30</v>
      </c>
      <c r="H10" s="8">
        <v>0.95</v>
      </c>
      <c r="I10" s="5">
        <f>AVERAGE(N10:Y10)</f>
        <v>0.94999999999999984</v>
      </c>
      <c r="J10" s="5">
        <f t="shared" si="0"/>
        <v>0.99999999999999989</v>
      </c>
      <c r="K10" s="168"/>
      <c r="L10" s="169"/>
      <c r="M10" s="168"/>
      <c r="N10" s="22">
        <v>0.95</v>
      </c>
      <c r="O10" s="22">
        <v>0.95</v>
      </c>
      <c r="P10" s="22">
        <v>0.95</v>
      </c>
      <c r="Q10" s="22">
        <v>0.95</v>
      </c>
      <c r="R10" s="22">
        <v>0.95</v>
      </c>
      <c r="S10" s="22">
        <v>0.95</v>
      </c>
      <c r="T10" s="22">
        <v>0.95</v>
      </c>
      <c r="U10" s="22">
        <v>0.95</v>
      </c>
      <c r="V10" s="22">
        <v>0.95</v>
      </c>
      <c r="W10" s="22">
        <v>0.95</v>
      </c>
      <c r="X10" s="22">
        <v>0.95</v>
      </c>
      <c r="Y10" s="22">
        <v>0.95</v>
      </c>
    </row>
    <row r="11" spans="1:25" ht="66" customHeight="1" x14ac:dyDescent="0.25">
      <c r="A11" s="23">
        <v>3</v>
      </c>
      <c r="B11" s="168"/>
      <c r="C11" s="168"/>
      <c r="D11" s="168"/>
      <c r="E11" s="2" t="s">
        <v>31</v>
      </c>
      <c r="F11" s="166" t="s">
        <v>32</v>
      </c>
      <c r="G11" s="4" t="s">
        <v>33</v>
      </c>
      <c r="H11" s="8">
        <v>0.95</v>
      </c>
      <c r="I11" s="5">
        <f>AVERAGE(N11:Y11)</f>
        <v>0.94999999999999984</v>
      </c>
      <c r="J11" s="5">
        <f t="shared" si="0"/>
        <v>0.99999999999999989</v>
      </c>
      <c r="K11" s="168"/>
      <c r="L11" s="169"/>
      <c r="M11" s="168"/>
      <c r="N11" s="22">
        <v>0.95</v>
      </c>
      <c r="O11" s="22">
        <v>0.95</v>
      </c>
      <c r="P11" s="22">
        <v>0.95</v>
      </c>
      <c r="Q11" s="22">
        <v>0.95</v>
      </c>
      <c r="R11" s="22">
        <v>0.95</v>
      </c>
      <c r="S11" s="22">
        <v>0.95</v>
      </c>
      <c r="T11" s="22">
        <v>0.95</v>
      </c>
      <c r="U11" s="22">
        <v>0.95</v>
      </c>
      <c r="V11" s="22">
        <v>0.95</v>
      </c>
      <c r="W11" s="22">
        <v>0.95</v>
      </c>
      <c r="X11" s="22">
        <v>0.95</v>
      </c>
      <c r="Y11" s="22">
        <v>0.95</v>
      </c>
    </row>
    <row r="12" spans="1:25" ht="66" customHeight="1" x14ac:dyDescent="0.25">
      <c r="A12" s="23">
        <v>4</v>
      </c>
      <c r="B12" s="168"/>
      <c r="C12" s="168"/>
      <c r="D12" s="168"/>
      <c r="E12" s="2" t="s">
        <v>34</v>
      </c>
      <c r="F12" s="166"/>
      <c r="G12" s="4" t="s">
        <v>35</v>
      </c>
      <c r="H12" s="8">
        <v>0.95</v>
      </c>
      <c r="I12" s="5">
        <f>AVERAGE(N12:Y12)</f>
        <v>0.94999999999999984</v>
      </c>
      <c r="J12" s="5">
        <f t="shared" si="0"/>
        <v>0.99999999999999989</v>
      </c>
      <c r="K12" s="168"/>
      <c r="L12" s="169"/>
      <c r="M12" s="168"/>
      <c r="N12" s="22">
        <v>0.95</v>
      </c>
      <c r="O12" s="22">
        <v>0.95</v>
      </c>
      <c r="P12" s="22">
        <v>0.95</v>
      </c>
      <c r="Q12" s="22">
        <v>0.95</v>
      </c>
      <c r="R12" s="22">
        <v>0.95</v>
      </c>
      <c r="S12" s="22">
        <v>0.95</v>
      </c>
      <c r="T12" s="22">
        <v>0.95</v>
      </c>
      <c r="U12" s="22">
        <v>0.95</v>
      </c>
      <c r="V12" s="22">
        <v>0.95</v>
      </c>
      <c r="W12" s="22">
        <v>0.95</v>
      </c>
      <c r="X12" s="22">
        <v>0.95</v>
      </c>
      <c r="Y12" s="22">
        <v>0.95</v>
      </c>
    </row>
    <row r="13" spans="1:25" ht="146.25" customHeight="1" x14ac:dyDescent="0.25">
      <c r="A13" s="23">
        <v>5</v>
      </c>
      <c r="B13" s="168"/>
      <c r="C13" s="168"/>
      <c r="D13" s="168"/>
      <c r="E13" s="2" t="s">
        <v>36</v>
      </c>
      <c r="F13" s="3" t="s">
        <v>37</v>
      </c>
      <c r="G13" s="4" t="s">
        <v>38</v>
      </c>
      <c r="H13" s="8">
        <v>0.98</v>
      </c>
      <c r="I13" s="5">
        <f>AVERAGE(N13:Y13)</f>
        <v>0.98000000000000032</v>
      </c>
      <c r="J13" s="5">
        <f t="shared" si="0"/>
        <v>1.0000000000000004</v>
      </c>
      <c r="K13" s="168"/>
      <c r="L13" s="169"/>
      <c r="M13" s="168"/>
      <c r="N13" s="22">
        <v>0.98</v>
      </c>
      <c r="O13" s="22">
        <v>0.98</v>
      </c>
      <c r="P13" s="22">
        <v>0.98</v>
      </c>
      <c r="Q13" s="22">
        <v>0.98</v>
      </c>
      <c r="R13" s="22">
        <v>0.98</v>
      </c>
      <c r="S13" s="22">
        <v>0.98</v>
      </c>
      <c r="T13" s="22">
        <v>0.98</v>
      </c>
      <c r="U13" s="22">
        <v>0.98</v>
      </c>
      <c r="V13" s="22">
        <v>0.98</v>
      </c>
      <c r="W13" s="22">
        <v>0.98</v>
      </c>
      <c r="X13" s="22">
        <v>0.98</v>
      </c>
      <c r="Y13" s="22">
        <v>0.98</v>
      </c>
    </row>
    <row r="14" spans="1:25" ht="114.75" customHeight="1" x14ac:dyDescent="0.25">
      <c r="A14" s="23">
        <v>6</v>
      </c>
      <c r="B14" s="168" t="s">
        <v>39</v>
      </c>
      <c r="C14" s="168" t="s">
        <v>40</v>
      </c>
      <c r="D14" s="168" t="s">
        <v>41</v>
      </c>
      <c r="E14" s="3" t="s">
        <v>42</v>
      </c>
      <c r="F14" s="4" t="s">
        <v>602</v>
      </c>
      <c r="G14" s="4" t="s">
        <v>43</v>
      </c>
      <c r="H14" s="1">
        <v>1</v>
      </c>
      <c r="I14" s="1">
        <f>SUM(N14:Y14)</f>
        <v>1</v>
      </c>
      <c r="J14" s="5">
        <f t="shared" si="0"/>
        <v>1</v>
      </c>
      <c r="K14" s="168" t="s">
        <v>44</v>
      </c>
      <c r="L14" s="169"/>
      <c r="M14" s="168"/>
      <c r="N14" s="23"/>
      <c r="O14" s="23"/>
      <c r="P14" s="24"/>
      <c r="Q14" s="23"/>
      <c r="R14" s="23"/>
      <c r="S14" s="24"/>
      <c r="T14" s="23"/>
      <c r="U14" s="23"/>
      <c r="V14" s="24"/>
      <c r="W14" s="21">
        <v>1</v>
      </c>
      <c r="X14" s="23"/>
      <c r="Y14" s="24"/>
    </row>
    <row r="15" spans="1:25" ht="114.75" customHeight="1" x14ac:dyDescent="0.25">
      <c r="A15" s="23">
        <v>7</v>
      </c>
      <c r="B15" s="168"/>
      <c r="C15" s="168"/>
      <c r="D15" s="168"/>
      <c r="E15" s="3" t="s">
        <v>45</v>
      </c>
      <c r="F15" s="4" t="s">
        <v>603</v>
      </c>
      <c r="G15" s="9" t="s">
        <v>46</v>
      </c>
      <c r="H15" s="8">
        <v>0.8</v>
      </c>
      <c r="I15" s="5">
        <f>AVERAGE(N15:Y15)</f>
        <v>0.8</v>
      </c>
      <c r="J15" s="5">
        <f t="shared" si="0"/>
        <v>1</v>
      </c>
      <c r="K15" s="168"/>
      <c r="L15" s="169"/>
      <c r="M15" s="168"/>
      <c r="N15" s="23"/>
      <c r="O15" s="23"/>
      <c r="P15" s="24"/>
      <c r="Q15" s="23"/>
      <c r="R15" s="23"/>
      <c r="S15" s="24"/>
      <c r="T15" s="23"/>
      <c r="U15" s="23"/>
      <c r="V15" s="24"/>
      <c r="W15" s="22">
        <v>0.8</v>
      </c>
      <c r="X15" s="23"/>
      <c r="Y15" s="24"/>
    </row>
    <row r="16" spans="1:25" ht="277.5" customHeight="1" x14ac:dyDescent="0.25">
      <c r="A16" s="23">
        <v>8</v>
      </c>
      <c r="B16" s="168"/>
      <c r="C16" s="168"/>
      <c r="D16" s="168"/>
      <c r="E16" s="3" t="s">
        <v>47</v>
      </c>
      <c r="F16" s="3" t="s">
        <v>48</v>
      </c>
      <c r="G16" s="1" t="s">
        <v>49</v>
      </c>
      <c r="H16" s="1">
        <v>3</v>
      </c>
      <c r="I16" s="1">
        <f>+R16+T16+W16</f>
        <v>3</v>
      </c>
      <c r="J16" s="5">
        <f t="shared" si="0"/>
        <v>1</v>
      </c>
      <c r="K16" s="4" t="s">
        <v>50</v>
      </c>
      <c r="L16" s="169"/>
      <c r="M16" s="168"/>
      <c r="N16" s="47"/>
      <c r="O16" s="23"/>
      <c r="P16" s="47"/>
      <c r="Q16" s="23"/>
      <c r="R16" s="21">
        <v>1</v>
      </c>
      <c r="S16" s="23"/>
      <c r="T16" s="21">
        <v>1</v>
      </c>
      <c r="U16" s="23"/>
      <c r="V16" s="47"/>
      <c r="W16" s="21">
        <v>1</v>
      </c>
      <c r="X16" s="23"/>
      <c r="Y16" s="47"/>
    </row>
    <row r="17" spans="1:25" ht="173.25" customHeight="1" x14ac:dyDescent="0.25">
      <c r="A17" s="48">
        <v>9</v>
      </c>
      <c r="B17" s="9" t="s">
        <v>39</v>
      </c>
      <c r="C17" s="9" t="s">
        <v>40</v>
      </c>
      <c r="D17" s="9" t="s">
        <v>51</v>
      </c>
      <c r="E17" s="3" t="s">
        <v>52</v>
      </c>
      <c r="F17" s="9" t="s">
        <v>53</v>
      </c>
      <c r="G17" s="9" t="s">
        <v>54</v>
      </c>
      <c r="H17" s="8">
        <v>0.2</v>
      </c>
      <c r="I17" s="8">
        <f>+S17+V17+Y17</f>
        <v>0.2</v>
      </c>
      <c r="J17" s="5">
        <f>+I17/H17</f>
        <v>1</v>
      </c>
      <c r="K17" s="9" t="s">
        <v>55</v>
      </c>
      <c r="L17" s="10">
        <v>0</v>
      </c>
      <c r="M17" s="9" t="s">
        <v>56</v>
      </c>
      <c r="N17" s="23"/>
      <c r="O17" s="23"/>
      <c r="P17" s="23"/>
      <c r="Q17" s="23"/>
      <c r="R17" s="23"/>
      <c r="S17" s="25">
        <v>0.05</v>
      </c>
      <c r="T17" s="23"/>
      <c r="U17" s="23"/>
      <c r="V17" s="25">
        <v>0.05</v>
      </c>
      <c r="W17" s="23"/>
      <c r="X17" s="23"/>
      <c r="Y17" s="25">
        <v>0.1</v>
      </c>
    </row>
    <row r="18" spans="1:25" ht="31.5" customHeight="1" x14ac:dyDescent="0.25">
      <c r="A18" s="171" t="s">
        <v>57</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row>
    <row r="19" spans="1:25" x14ac:dyDescent="0.25">
      <c r="A19" s="172" t="s">
        <v>2</v>
      </c>
      <c r="B19" s="172" t="s">
        <v>3</v>
      </c>
      <c r="C19" s="172" t="s">
        <v>4</v>
      </c>
      <c r="D19" s="172" t="s">
        <v>5</v>
      </c>
      <c r="E19" s="172" t="s">
        <v>6</v>
      </c>
      <c r="F19" s="173" t="s">
        <v>7</v>
      </c>
      <c r="G19" s="173" t="s">
        <v>8</v>
      </c>
      <c r="H19" s="172" t="s">
        <v>9</v>
      </c>
      <c r="I19" s="172" t="s">
        <v>10</v>
      </c>
      <c r="J19" s="173" t="s">
        <v>11</v>
      </c>
      <c r="K19" s="173" t="s">
        <v>12</v>
      </c>
      <c r="L19" s="172" t="s">
        <v>13</v>
      </c>
      <c r="M19" s="173" t="s">
        <v>14</v>
      </c>
      <c r="N19" s="172" t="s">
        <v>15</v>
      </c>
      <c r="O19" s="172"/>
      <c r="P19" s="172"/>
      <c r="Q19" s="172" t="s">
        <v>16</v>
      </c>
      <c r="R19" s="172"/>
      <c r="S19" s="172"/>
      <c r="T19" s="172" t="s">
        <v>17</v>
      </c>
      <c r="U19" s="172"/>
      <c r="V19" s="172"/>
      <c r="W19" s="172" t="s">
        <v>18</v>
      </c>
      <c r="X19" s="172"/>
      <c r="Y19" s="172"/>
    </row>
    <row r="20" spans="1:25" x14ac:dyDescent="0.25">
      <c r="A20" s="172"/>
      <c r="B20" s="172"/>
      <c r="C20" s="172"/>
      <c r="D20" s="172"/>
      <c r="E20" s="172"/>
      <c r="F20" s="173"/>
      <c r="G20" s="173"/>
      <c r="H20" s="172"/>
      <c r="I20" s="172"/>
      <c r="J20" s="173"/>
      <c r="K20" s="173"/>
      <c r="L20" s="172"/>
      <c r="M20" s="173"/>
      <c r="N20" s="172"/>
      <c r="O20" s="172"/>
      <c r="P20" s="172"/>
      <c r="Q20" s="172"/>
      <c r="R20" s="172"/>
      <c r="S20" s="172"/>
      <c r="T20" s="172"/>
      <c r="U20" s="172"/>
      <c r="V20" s="172"/>
      <c r="W20" s="172"/>
      <c r="X20" s="172"/>
      <c r="Y20" s="172"/>
    </row>
    <row r="21" spans="1:25" ht="41.25" customHeight="1" x14ac:dyDescent="0.25">
      <c r="A21" s="172"/>
      <c r="B21" s="172"/>
      <c r="C21" s="172"/>
      <c r="D21" s="172"/>
      <c r="E21" s="172"/>
      <c r="F21" s="173"/>
      <c r="G21" s="173"/>
      <c r="H21" s="172"/>
      <c r="I21" s="172" t="s">
        <v>19</v>
      </c>
      <c r="J21" s="173" t="s">
        <v>11</v>
      </c>
      <c r="K21" s="173"/>
      <c r="L21" s="172"/>
      <c r="M21" s="173"/>
      <c r="N21" s="35">
        <v>1</v>
      </c>
      <c r="O21" s="35">
        <v>2</v>
      </c>
      <c r="P21" s="35">
        <v>3</v>
      </c>
      <c r="Q21" s="35">
        <v>1</v>
      </c>
      <c r="R21" s="35">
        <v>2</v>
      </c>
      <c r="S21" s="35">
        <v>3</v>
      </c>
      <c r="T21" s="35">
        <v>1</v>
      </c>
      <c r="U21" s="35">
        <v>2</v>
      </c>
      <c r="V21" s="35">
        <v>3</v>
      </c>
      <c r="W21" s="35">
        <v>1</v>
      </c>
      <c r="X21" s="35">
        <v>2</v>
      </c>
      <c r="Y21" s="35">
        <v>3</v>
      </c>
    </row>
    <row r="22" spans="1:25" ht="37.5" x14ac:dyDescent="0.25">
      <c r="A22" s="167">
        <v>1</v>
      </c>
      <c r="B22" s="176" t="s">
        <v>20</v>
      </c>
      <c r="C22" s="176" t="s">
        <v>58</v>
      </c>
      <c r="D22" s="176" t="s">
        <v>59</v>
      </c>
      <c r="E22" s="186" t="s">
        <v>21</v>
      </c>
      <c r="F22" s="170" t="s">
        <v>22</v>
      </c>
      <c r="G22" s="13" t="s">
        <v>23</v>
      </c>
      <c r="H22" s="1">
        <v>64</v>
      </c>
      <c r="I22" s="1">
        <f>SUM(N22:Y22)</f>
        <v>64</v>
      </c>
      <c r="J22" s="5">
        <f t="shared" ref="J22:J29" si="1">I22/H22</f>
        <v>1</v>
      </c>
      <c r="K22" s="176" t="s">
        <v>24</v>
      </c>
      <c r="L22" s="169">
        <v>750050</v>
      </c>
      <c r="M22" s="168" t="s">
        <v>25</v>
      </c>
      <c r="N22" s="21">
        <v>5</v>
      </c>
      <c r="O22" s="21">
        <v>5</v>
      </c>
      <c r="P22" s="21">
        <v>6</v>
      </c>
      <c r="Q22" s="21">
        <v>5</v>
      </c>
      <c r="R22" s="21">
        <v>5</v>
      </c>
      <c r="S22" s="21">
        <v>6</v>
      </c>
      <c r="T22" s="21">
        <v>5</v>
      </c>
      <c r="U22" s="21">
        <v>5</v>
      </c>
      <c r="V22" s="21">
        <v>6</v>
      </c>
      <c r="W22" s="21">
        <v>5</v>
      </c>
      <c r="X22" s="21">
        <v>5</v>
      </c>
      <c r="Y22" s="21">
        <v>6</v>
      </c>
    </row>
    <row r="23" spans="1:25" ht="37.5" x14ac:dyDescent="0.25">
      <c r="A23" s="167"/>
      <c r="B23" s="176"/>
      <c r="C23" s="176"/>
      <c r="D23" s="176"/>
      <c r="E23" s="186"/>
      <c r="F23" s="170"/>
      <c r="G23" s="13" t="s">
        <v>26</v>
      </c>
      <c r="H23" s="1">
        <v>149</v>
      </c>
      <c r="I23" s="1">
        <f>SUM(N23:Y23)</f>
        <v>148</v>
      </c>
      <c r="J23" s="5">
        <f t="shared" si="1"/>
        <v>0.99328859060402686</v>
      </c>
      <c r="K23" s="176"/>
      <c r="L23" s="169"/>
      <c r="M23" s="168"/>
      <c r="N23" s="21">
        <v>12</v>
      </c>
      <c r="O23" s="21">
        <v>12</v>
      </c>
      <c r="P23" s="21">
        <v>12</v>
      </c>
      <c r="Q23" s="21">
        <v>12</v>
      </c>
      <c r="R23" s="21">
        <v>12</v>
      </c>
      <c r="S23" s="21">
        <v>14</v>
      </c>
      <c r="T23" s="21">
        <v>12</v>
      </c>
      <c r="U23" s="21">
        <v>12</v>
      </c>
      <c r="V23" s="21">
        <v>14</v>
      </c>
      <c r="W23" s="21">
        <v>12</v>
      </c>
      <c r="X23" s="21">
        <v>12</v>
      </c>
      <c r="Y23" s="21">
        <v>12</v>
      </c>
    </row>
    <row r="24" spans="1:25" ht="37.5" x14ac:dyDescent="0.25">
      <c r="A24" s="167"/>
      <c r="B24" s="176"/>
      <c r="C24" s="176"/>
      <c r="D24" s="176"/>
      <c r="E24" s="186"/>
      <c r="F24" s="170"/>
      <c r="G24" s="13" t="s">
        <v>27</v>
      </c>
      <c r="H24" s="1">
        <v>529</v>
      </c>
      <c r="I24" s="1">
        <f>SUM(N24:Y24)</f>
        <v>529</v>
      </c>
      <c r="J24" s="5">
        <f t="shared" si="1"/>
        <v>1</v>
      </c>
      <c r="K24" s="176"/>
      <c r="L24" s="169"/>
      <c r="M24" s="168"/>
      <c r="N24" s="21">
        <v>44</v>
      </c>
      <c r="O24" s="21">
        <v>44</v>
      </c>
      <c r="P24" s="21">
        <v>44</v>
      </c>
      <c r="Q24" s="21">
        <v>44</v>
      </c>
      <c r="R24" s="21">
        <v>44</v>
      </c>
      <c r="S24" s="21">
        <v>44</v>
      </c>
      <c r="T24" s="21">
        <v>44</v>
      </c>
      <c r="U24" s="21">
        <v>44</v>
      </c>
      <c r="V24" s="21">
        <v>45</v>
      </c>
      <c r="W24" s="21">
        <v>44</v>
      </c>
      <c r="X24" s="21">
        <v>44</v>
      </c>
      <c r="Y24" s="21">
        <v>44</v>
      </c>
    </row>
    <row r="25" spans="1:25" ht="150" x14ac:dyDescent="0.25">
      <c r="A25" s="23">
        <v>2</v>
      </c>
      <c r="B25" s="176"/>
      <c r="C25" s="176"/>
      <c r="D25" s="176"/>
      <c r="E25" s="14" t="s">
        <v>28</v>
      </c>
      <c r="F25" s="15" t="s">
        <v>29</v>
      </c>
      <c r="G25" s="13" t="s">
        <v>30</v>
      </c>
      <c r="H25" s="8">
        <v>0.95</v>
      </c>
      <c r="I25" s="5">
        <f>AVERAGE(N25:Y25)</f>
        <v>0.94999999999999984</v>
      </c>
      <c r="J25" s="5">
        <f t="shared" si="1"/>
        <v>0.99999999999999989</v>
      </c>
      <c r="K25" s="176"/>
      <c r="L25" s="169"/>
      <c r="M25" s="168"/>
      <c r="N25" s="25">
        <v>0.95</v>
      </c>
      <c r="O25" s="25">
        <v>0.95</v>
      </c>
      <c r="P25" s="25">
        <v>0.95</v>
      </c>
      <c r="Q25" s="25">
        <v>0.95</v>
      </c>
      <c r="R25" s="25">
        <v>0.95</v>
      </c>
      <c r="S25" s="25">
        <v>0.95</v>
      </c>
      <c r="T25" s="25">
        <v>0.95</v>
      </c>
      <c r="U25" s="25">
        <v>0.95</v>
      </c>
      <c r="V25" s="25">
        <v>0.95</v>
      </c>
      <c r="W25" s="25">
        <v>0.95</v>
      </c>
      <c r="X25" s="25">
        <v>0.95</v>
      </c>
      <c r="Y25" s="25">
        <v>0.95</v>
      </c>
    </row>
    <row r="26" spans="1:25" ht="37.5" x14ac:dyDescent="0.25">
      <c r="A26" s="23">
        <v>3</v>
      </c>
      <c r="B26" s="176"/>
      <c r="C26" s="176"/>
      <c r="D26" s="176"/>
      <c r="E26" s="12" t="s">
        <v>31</v>
      </c>
      <c r="F26" s="170" t="s">
        <v>32</v>
      </c>
      <c r="G26" s="13" t="s">
        <v>33</v>
      </c>
      <c r="H26" s="8">
        <v>0.95</v>
      </c>
      <c r="I26" s="5">
        <f>AVERAGE(N26:Y26)</f>
        <v>0.94999999999999984</v>
      </c>
      <c r="J26" s="5">
        <f t="shared" si="1"/>
        <v>0.99999999999999989</v>
      </c>
      <c r="K26" s="176"/>
      <c r="L26" s="169"/>
      <c r="M26" s="168"/>
      <c r="N26" s="25">
        <v>0.95</v>
      </c>
      <c r="O26" s="25">
        <v>0.95</v>
      </c>
      <c r="P26" s="25">
        <v>0.95</v>
      </c>
      <c r="Q26" s="25">
        <v>0.95</v>
      </c>
      <c r="R26" s="25">
        <v>0.95</v>
      </c>
      <c r="S26" s="25">
        <v>0.95</v>
      </c>
      <c r="T26" s="25">
        <v>0.95</v>
      </c>
      <c r="U26" s="25">
        <v>0.95</v>
      </c>
      <c r="V26" s="25">
        <v>0.95</v>
      </c>
      <c r="W26" s="25">
        <v>0.95</v>
      </c>
      <c r="X26" s="25">
        <v>0.95</v>
      </c>
      <c r="Y26" s="25">
        <v>0.95</v>
      </c>
    </row>
    <row r="27" spans="1:25" ht="37.5" x14ac:dyDescent="0.25">
      <c r="A27" s="23">
        <v>4</v>
      </c>
      <c r="B27" s="176"/>
      <c r="C27" s="176"/>
      <c r="D27" s="176"/>
      <c r="E27" s="12" t="s">
        <v>34</v>
      </c>
      <c r="F27" s="170"/>
      <c r="G27" s="13" t="s">
        <v>35</v>
      </c>
      <c r="H27" s="8">
        <v>0.95</v>
      </c>
      <c r="I27" s="5">
        <f>AVERAGE(N27:Y27)</f>
        <v>0.94999999999999984</v>
      </c>
      <c r="J27" s="5">
        <f t="shared" si="1"/>
        <v>0.99999999999999989</v>
      </c>
      <c r="K27" s="176"/>
      <c r="L27" s="169"/>
      <c r="M27" s="168"/>
      <c r="N27" s="25">
        <v>0.95</v>
      </c>
      <c r="O27" s="25">
        <v>0.95</v>
      </c>
      <c r="P27" s="25">
        <v>0.95</v>
      </c>
      <c r="Q27" s="25">
        <v>0.95</v>
      </c>
      <c r="R27" s="25">
        <v>0.95</v>
      </c>
      <c r="S27" s="25">
        <v>0.95</v>
      </c>
      <c r="T27" s="25">
        <v>0.95</v>
      </c>
      <c r="U27" s="25">
        <v>0.95</v>
      </c>
      <c r="V27" s="25">
        <v>0.95</v>
      </c>
      <c r="W27" s="25">
        <v>0.95</v>
      </c>
      <c r="X27" s="25">
        <v>0.95</v>
      </c>
      <c r="Y27" s="25">
        <v>0.95</v>
      </c>
    </row>
    <row r="28" spans="1:25" ht="204.75" customHeight="1" x14ac:dyDescent="0.25">
      <c r="A28" s="23">
        <v>5</v>
      </c>
      <c r="B28" s="176"/>
      <c r="C28" s="176"/>
      <c r="D28" s="176"/>
      <c r="E28" s="12" t="s">
        <v>36</v>
      </c>
      <c r="F28" s="13" t="s">
        <v>37</v>
      </c>
      <c r="G28" s="13" t="s">
        <v>38</v>
      </c>
      <c r="H28" s="8">
        <v>0.98</v>
      </c>
      <c r="I28" s="5">
        <f>AVERAGE(N28:Y28)</f>
        <v>0.98000000000000032</v>
      </c>
      <c r="J28" s="5">
        <f t="shared" si="1"/>
        <v>1.0000000000000004</v>
      </c>
      <c r="K28" s="176"/>
      <c r="L28" s="169"/>
      <c r="M28" s="168"/>
      <c r="N28" s="25">
        <v>0.98</v>
      </c>
      <c r="O28" s="25">
        <v>0.98</v>
      </c>
      <c r="P28" s="25">
        <v>0.98</v>
      </c>
      <c r="Q28" s="25">
        <v>0.98</v>
      </c>
      <c r="R28" s="25">
        <v>0.98</v>
      </c>
      <c r="S28" s="25">
        <v>0.98</v>
      </c>
      <c r="T28" s="25">
        <v>0.98</v>
      </c>
      <c r="U28" s="25">
        <v>0.98</v>
      </c>
      <c r="V28" s="25">
        <v>0.98</v>
      </c>
      <c r="W28" s="25">
        <v>0.98</v>
      </c>
      <c r="X28" s="25">
        <v>0.98</v>
      </c>
      <c r="Y28" s="25">
        <v>0.98</v>
      </c>
    </row>
    <row r="29" spans="1:25" ht="246.75" customHeight="1" x14ac:dyDescent="0.25">
      <c r="A29" s="23">
        <v>8</v>
      </c>
      <c r="B29" s="11"/>
      <c r="C29" s="11"/>
      <c r="D29" s="11"/>
      <c r="E29" s="13" t="s">
        <v>47</v>
      </c>
      <c r="F29" s="15" t="s">
        <v>48</v>
      </c>
      <c r="G29" s="3" t="s">
        <v>60</v>
      </c>
      <c r="H29" s="1">
        <v>2</v>
      </c>
      <c r="I29" s="1">
        <f>+Q29+R29+S29+T29+W29</f>
        <v>2</v>
      </c>
      <c r="J29" s="5">
        <f t="shared" si="1"/>
        <v>1</v>
      </c>
      <c r="K29" s="17" t="s">
        <v>50</v>
      </c>
      <c r="L29" s="169"/>
      <c r="M29" s="168"/>
      <c r="N29" s="47"/>
      <c r="O29" s="23"/>
      <c r="P29" s="47"/>
      <c r="Q29" s="23"/>
      <c r="R29" s="23"/>
      <c r="S29" s="23"/>
      <c r="T29" s="21">
        <v>1</v>
      </c>
      <c r="U29" s="23"/>
      <c r="V29" s="47"/>
      <c r="W29" s="21">
        <v>1</v>
      </c>
      <c r="X29" s="23"/>
      <c r="Y29" s="47"/>
    </row>
    <row r="30" spans="1:25" ht="204.75" customHeight="1" x14ac:dyDescent="0.25">
      <c r="A30" s="23">
        <v>9</v>
      </c>
      <c r="B30" s="18" t="s">
        <v>39</v>
      </c>
      <c r="C30" s="18" t="s">
        <v>40</v>
      </c>
      <c r="D30" s="18" t="s">
        <v>51</v>
      </c>
      <c r="E30" s="13" t="s">
        <v>52</v>
      </c>
      <c r="F30" s="18" t="s">
        <v>53</v>
      </c>
      <c r="G30" s="13" t="s">
        <v>54</v>
      </c>
      <c r="H30" s="8">
        <v>0.2</v>
      </c>
      <c r="I30" s="8">
        <f>+S30+V30+Y30</f>
        <v>0.2</v>
      </c>
      <c r="J30" s="5">
        <f>+I30/H30</f>
        <v>1</v>
      </c>
      <c r="K30" s="18" t="s">
        <v>55</v>
      </c>
      <c r="L30" s="169"/>
      <c r="M30" s="168"/>
      <c r="N30" s="23"/>
      <c r="O30" s="23"/>
      <c r="P30" s="23"/>
      <c r="Q30" s="23"/>
      <c r="R30" s="37"/>
      <c r="S30" s="25">
        <v>0.05</v>
      </c>
      <c r="T30" s="23"/>
      <c r="U30" s="23"/>
      <c r="V30" s="25">
        <v>0.05</v>
      </c>
      <c r="W30" s="23"/>
      <c r="X30" s="23"/>
      <c r="Y30" s="25">
        <v>0.1</v>
      </c>
    </row>
    <row r="31" spans="1:25" ht="26.25" customHeight="1" x14ac:dyDescent="0.25">
      <c r="A31" s="171" t="s">
        <v>65</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row>
    <row r="32" spans="1:25" x14ac:dyDescent="0.25">
      <c r="A32" s="172" t="s">
        <v>2</v>
      </c>
      <c r="B32" s="172" t="s">
        <v>3</v>
      </c>
      <c r="C32" s="172" t="s">
        <v>4</v>
      </c>
      <c r="D32" s="172" t="s">
        <v>5</v>
      </c>
      <c r="E32" s="172" t="s">
        <v>6</v>
      </c>
      <c r="F32" s="173" t="s">
        <v>7</v>
      </c>
      <c r="G32" s="173" t="s">
        <v>8</v>
      </c>
      <c r="H32" s="172" t="s">
        <v>9</v>
      </c>
      <c r="I32" s="172" t="s">
        <v>10</v>
      </c>
      <c r="J32" s="173" t="s">
        <v>11</v>
      </c>
      <c r="K32" s="173" t="s">
        <v>12</v>
      </c>
      <c r="L32" s="172" t="s">
        <v>13</v>
      </c>
      <c r="M32" s="173" t="s">
        <v>14</v>
      </c>
      <c r="N32" s="172" t="s">
        <v>15</v>
      </c>
      <c r="O32" s="172"/>
      <c r="P32" s="172"/>
      <c r="Q32" s="172" t="s">
        <v>16</v>
      </c>
      <c r="R32" s="172"/>
      <c r="S32" s="172"/>
      <c r="T32" s="172" t="s">
        <v>17</v>
      </c>
      <c r="U32" s="172"/>
      <c r="V32" s="172"/>
      <c r="W32" s="172" t="s">
        <v>18</v>
      </c>
      <c r="X32" s="172"/>
      <c r="Y32" s="172"/>
    </row>
    <row r="33" spans="1:25" x14ac:dyDescent="0.25">
      <c r="A33" s="172"/>
      <c r="B33" s="172"/>
      <c r="C33" s="172"/>
      <c r="D33" s="172"/>
      <c r="E33" s="172"/>
      <c r="F33" s="173"/>
      <c r="G33" s="173"/>
      <c r="H33" s="172"/>
      <c r="I33" s="172"/>
      <c r="J33" s="173"/>
      <c r="K33" s="173"/>
      <c r="L33" s="172"/>
      <c r="M33" s="173"/>
      <c r="N33" s="172"/>
      <c r="O33" s="172"/>
      <c r="P33" s="172"/>
      <c r="Q33" s="172"/>
      <c r="R33" s="172"/>
      <c r="S33" s="172"/>
      <c r="T33" s="172"/>
      <c r="U33" s="172"/>
      <c r="V33" s="172"/>
      <c r="W33" s="172"/>
      <c r="X33" s="172"/>
      <c r="Y33" s="172"/>
    </row>
    <row r="34" spans="1:25" ht="18.75" x14ac:dyDescent="0.25">
      <c r="A34" s="172"/>
      <c r="B34" s="172"/>
      <c r="C34" s="172"/>
      <c r="D34" s="172"/>
      <c r="E34" s="172"/>
      <c r="F34" s="173"/>
      <c r="G34" s="173"/>
      <c r="H34" s="172"/>
      <c r="I34" s="172" t="s">
        <v>19</v>
      </c>
      <c r="J34" s="173" t="s">
        <v>11</v>
      </c>
      <c r="K34" s="173"/>
      <c r="L34" s="172"/>
      <c r="M34" s="173"/>
      <c r="N34" s="35">
        <v>1</v>
      </c>
      <c r="O34" s="35">
        <v>2</v>
      </c>
      <c r="P34" s="35">
        <v>3</v>
      </c>
      <c r="Q34" s="35">
        <v>1</v>
      </c>
      <c r="R34" s="35">
        <v>2</v>
      </c>
      <c r="S34" s="35">
        <v>3</v>
      </c>
      <c r="T34" s="35">
        <v>1</v>
      </c>
      <c r="U34" s="35">
        <v>2</v>
      </c>
      <c r="V34" s="35">
        <v>3</v>
      </c>
      <c r="W34" s="35">
        <v>1</v>
      </c>
      <c r="X34" s="35">
        <v>2</v>
      </c>
      <c r="Y34" s="35">
        <v>3</v>
      </c>
    </row>
    <row r="35" spans="1:25" ht="75.75" customHeight="1" x14ac:dyDescent="0.25">
      <c r="A35" s="187">
        <v>1</v>
      </c>
      <c r="B35" s="176" t="s">
        <v>20</v>
      </c>
      <c r="C35" s="176" t="s">
        <v>58</v>
      </c>
      <c r="D35" s="176" t="s">
        <v>59</v>
      </c>
      <c r="E35" s="186" t="s">
        <v>21</v>
      </c>
      <c r="F35" s="170" t="s">
        <v>22</v>
      </c>
      <c r="G35" s="17" t="s">
        <v>23</v>
      </c>
      <c r="H35" s="11">
        <v>128</v>
      </c>
      <c r="I35" s="11">
        <f>SUM(N35:Y35)</f>
        <v>128</v>
      </c>
      <c r="J35" s="19">
        <f t="shared" ref="J35:J41" si="2">I35/H35</f>
        <v>1</v>
      </c>
      <c r="K35" s="176" t="s">
        <v>24</v>
      </c>
      <c r="L35" s="169"/>
      <c r="M35" s="168" t="s">
        <v>25</v>
      </c>
      <c r="N35" s="21">
        <v>10</v>
      </c>
      <c r="O35" s="21">
        <v>10</v>
      </c>
      <c r="P35" s="21">
        <v>12</v>
      </c>
      <c r="Q35" s="21">
        <v>10</v>
      </c>
      <c r="R35" s="21">
        <v>10</v>
      </c>
      <c r="S35" s="21">
        <v>12</v>
      </c>
      <c r="T35" s="21">
        <v>10</v>
      </c>
      <c r="U35" s="21">
        <v>10</v>
      </c>
      <c r="V35" s="21">
        <v>12</v>
      </c>
      <c r="W35" s="21">
        <v>12</v>
      </c>
      <c r="X35" s="21">
        <v>10</v>
      </c>
      <c r="Y35" s="21">
        <v>10</v>
      </c>
    </row>
    <row r="36" spans="1:25" ht="37.5" x14ac:dyDescent="0.25">
      <c r="A36" s="187"/>
      <c r="B36" s="176"/>
      <c r="C36" s="176"/>
      <c r="D36" s="176"/>
      <c r="E36" s="186"/>
      <c r="F36" s="170"/>
      <c r="G36" s="17" t="s">
        <v>26</v>
      </c>
      <c r="H36" s="11">
        <v>298</v>
      </c>
      <c r="I36" s="11">
        <f>SUM(N36:Y36)</f>
        <v>298</v>
      </c>
      <c r="J36" s="19">
        <f t="shared" si="2"/>
        <v>1</v>
      </c>
      <c r="K36" s="176"/>
      <c r="L36" s="169"/>
      <c r="M36" s="168"/>
      <c r="N36" s="21">
        <v>24</v>
      </c>
      <c r="O36" s="21">
        <v>24</v>
      </c>
      <c r="P36" s="21">
        <v>25</v>
      </c>
      <c r="Q36" s="21">
        <v>25</v>
      </c>
      <c r="R36" s="21">
        <v>25</v>
      </c>
      <c r="S36" s="21">
        <v>25</v>
      </c>
      <c r="T36" s="21">
        <v>25</v>
      </c>
      <c r="U36" s="21">
        <v>25</v>
      </c>
      <c r="V36" s="21">
        <v>25</v>
      </c>
      <c r="W36" s="21">
        <v>25</v>
      </c>
      <c r="X36" s="21">
        <v>25</v>
      </c>
      <c r="Y36" s="21">
        <v>25</v>
      </c>
    </row>
    <row r="37" spans="1:25" ht="37.5" x14ac:dyDescent="0.25">
      <c r="A37" s="187"/>
      <c r="B37" s="176"/>
      <c r="C37" s="176"/>
      <c r="D37" s="176"/>
      <c r="E37" s="186"/>
      <c r="F37" s="170"/>
      <c r="G37" s="17" t="s">
        <v>27</v>
      </c>
      <c r="H37" s="11">
        <v>1058</v>
      </c>
      <c r="I37" s="11">
        <f>SUM(N37:Y37)</f>
        <v>1058</v>
      </c>
      <c r="J37" s="19">
        <f t="shared" si="2"/>
        <v>1</v>
      </c>
      <c r="K37" s="176"/>
      <c r="L37" s="169"/>
      <c r="M37" s="168"/>
      <c r="N37" s="21">
        <v>88</v>
      </c>
      <c r="O37" s="21">
        <v>88</v>
      </c>
      <c r="P37" s="21">
        <v>88</v>
      </c>
      <c r="Q37" s="21">
        <v>88</v>
      </c>
      <c r="R37" s="21">
        <v>88</v>
      </c>
      <c r="S37" s="21">
        <v>89</v>
      </c>
      <c r="T37" s="21">
        <v>88</v>
      </c>
      <c r="U37" s="21">
        <v>88</v>
      </c>
      <c r="V37" s="21">
        <v>89</v>
      </c>
      <c r="W37" s="21">
        <v>88</v>
      </c>
      <c r="X37" s="21">
        <v>88</v>
      </c>
      <c r="Y37" s="21">
        <v>88</v>
      </c>
    </row>
    <row r="38" spans="1:25" ht="202.5" customHeight="1" x14ac:dyDescent="0.25">
      <c r="A38" s="39">
        <v>2</v>
      </c>
      <c r="B38" s="176"/>
      <c r="C38" s="176"/>
      <c r="D38" s="176"/>
      <c r="E38" s="14" t="s">
        <v>28</v>
      </c>
      <c r="F38" s="15" t="s">
        <v>29</v>
      </c>
      <c r="G38" s="17" t="s">
        <v>30</v>
      </c>
      <c r="H38" s="8">
        <v>0.95</v>
      </c>
      <c r="I38" s="5">
        <f>AVERAGE(N38:Y38)</f>
        <v>0.94999999999999984</v>
      </c>
      <c r="J38" s="5">
        <f t="shared" si="2"/>
        <v>0.99999999999999989</v>
      </c>
      <c r="K38" s="176"/>
      <c r="L38" s="169"/>
      <c r="M38" s="168"/>
      <c r="N38" s="22">
        <v>0.95</v>
      </c>
      <c r="O38" s="22">
        <v>0.95</v>
      </c>
      <c r="P38" s="22">
        <v>0.95</v>
      </c>
      <c r="Q38" s="22">
        <v>0.95</v>
      </c>
      <c r="R38" s="22">
        <v>0.95</v>
      </c>
      <c r="S38" s="22">
        <v>0.95</v>
      </c>
      <c r="T38" s="22">
        <v>0.95</v>
      </c>
      <c r="U38" s="22">
        <v>0.95</v>
      </c>
      <c r="V38" s="22">
        <v>0.95</v>
      </c>
      <c r="W38" s="22">
        <v>0.95</v>
      </c>
      <c r="X38" s="22">
        <v>0.95</v>
      </c>
      <c r="Y38" s="22">
        <v>0.95</v>
      </c>
    </row>
    <row r="39" spans="1:25" ht="37.5" x14ac:dyDescent="0.25">
      <c r="A39" s="39">
        <v>3</v>
      </c>
      <c r="B39" s="176"/>
      <c r="C39" s="176"/>
      <c r="D39" s="176"/>
      <c r="E39" s="12" t="s">
        <v>31</v>
      </c>
      <c r="F39" s="170" t="s">
        <v>32</v>
      </c>
      <c r="G39" s="17" t="s">
        <v>33</v>
      </c>
      <c r="H39" s="8">
        <v>0.95</v>
      </c>
      <c r="I39" s="5">
        <f>AVERAGE(N39:Y39)</f>
        <v>0.94999999999999984</v>
      </c>
      <c r="J39" s="5">
        <f t="shared" si="2"/>
        <v>0.99999999999999989</v>
      </c>
      <c r="K39" s="176"/>
      <c r="L39" s="169"/>
      <c r="M39" s="168"/>
      <c r="N39" s="22">
        <v>0.95</v>
      </c>
      <c r="O39" s="22">
        <v>0.95</v>
      </c>
      <c r="P39" s="22">
        <v>0.95</v>
      </c>
      <c r="Q39" s="22">
        <v>0.95</v>
      </c>
      <c r="R39" s="22">
        <v>0.95</v>
      </c>
      <c r="S39" s="22">
        <v>0.95</v>
      </c>
      <c r="T39" s="22">
        <v>0.95</v>
      </c>
      <c r="U39" s="22">
        <v>0.95</v>
      </c>
      <c r="V39" s="22">
        <v>0.95</v>
      </c>
      <c r="W39" s="22">
        <v>0.95</v>
      </c>
      <c r="X39" s="22">
        <v>0.95</v>
      </c>
      <c r="Y39" s="22">
        <v>0.95</v>
      </c>
    </row>
    <row r="40" spans="1:25" ht="37.5" x14ac:dyDescent="0.25">
      <c r="A40" s="39">
        <v>4</v>
      </c>
      <c r="B40" s="176"/>
      <c r="C40" s="176"/>
      <c r="D40" s="176"/>
      <c r="E40" s="12" t="s">
        <v>34</v>
      </c>
      <c r="F40" s="170"/>
      <c r="G40" s="17" t="s">
        <v>35</v>
      </c>
      <c r="H40" s="8">
        <v>0.95</v>
      </c>
      <c r="I40" s="5">
        <f>AVERAGE(N40:Y40)</f>
        <v>0.94999999999999984</v>
      </c>
      <c r="J40" s="5">
        <f t="shared" si="2"/>
        <v>0.99999999999999989</v>
      </c>
      <c r="K40" s="176"/>
      <c r="L40" s="169"/>
      <c r="M40" s="168"/>
      <c r="N40" s="22">
        <v>0.95</v>
      </c>
      <c r="O40" s="22">
        <v>0.95</v>
      </c>
      <c r="P40" s="22">
        <v>0.95</v>
      </c>
      <c r="Q40" s="22">
        <v>0.95</v>
      </c>
      <c r="R40" s="22">
        <v>0.95</v>
      </c>
      <c r="S40" s="22">
        <v>0.95</v>
      </c>
      <c r="T40" s="22">
        <v>0.95</v>
      </c>
      <c r="U40" s="22">
        <v>0.95</v>
      </c>
      <c r="V40" s="22">
        <v>0.95</v>
      </c>
      <c r="W40" s="22">
        <v>0.95</v>
      </c>
      <c r="X40" s="22">
        <v>0.95</v>
      </c>
      <c r="Y40" s="22">
        <v>0.95</v>
      </c>
    </row>
    <row r="41" spans="1:25" ht="141" customHeight="1" x14ac:dyDescent="0.25">
      <c r="A41" s="39">
        <v>5</v>
      </c>
      <c r="B41" s="176"/>
      <c r="C41" s="176"/>
      <c r="D41" s="176"/>
      <c r="E41" s="12" t="s">
        <v>36</v>
      </c>
      <c r="F41" s="13" t="s">
        <v>37</v>
      </c>
      <c r="G41" s="17" t="s">
        <v>38</v>
      </c>
      <c r="H41" s="8">
        <v>0.98</v>
      </c>
      <c r="I41" s="5">
        <f>AVERAGE(N41:Y41)</f>
        <v>0.98000000000000032</v>
      </c>
      <c r="J41" s="5">
        <f t="shared" si="2"/>
        <v>1.0000000000000004</v>
      </c>
      <c r="K41" s="176"/>
      <c r="L41" s="169"/>
      <c r="M41" s="168"/>
      <c r="N41" s="22">
        <v>0.98</v>
      </c>
      <c r="O41" s="22">
        <v>0.98</v>
      </c>
      <c r="P41" s="22">
        <v>0.98</v>
      </c>
      <c r="Q41" s="22">
        <v>0.98</v>
      </c>
      <c r="R41" s="22">
        <v>0.98</v>
      </c>
      <c r="S41" s="22">
        <v>0.98</v>
      </c>
      <c r="T41" s="22">
        <v>0.98</v>
      </c>
      <c r="U41" s="22">
        <v>0.98</v>
      </c>
      <c r="V41" s="22">
        <v>0.98</v>
      </c>
      <c r="W41" s="22">
        <v>0.98</v>
      </c>
      <c r="X41" s="22">
        <v>0.98</v>
      </c>
      <c r="Y41" s="22">
        <v>0.98</v>
      </c>
    </row>
    <row r="42" spans="1:25" ht="114.75" customHeight="1" x14ac:dyDescent="0.25">
      <c r="A42" s="39">
        <v>6</v>
      </c>
      <c r="B42" s="17" t="s">
        <v>39</v>
      </c>
      <c r="C42" s="17" t="s">
        <v>40</v>
      </c>
      <c r="D42" s="17" t="s">
        <v>41</v>
      </c>
      <c r="E42" s="13" t="s">
        <v>47</v>
      </c>
      <c r="F42" s="13" t="s">
        <v>48</v>
      </c>
      <c r="G42" s="11" t="s">
        <v>49</v>
      </c>
      <c r="H42" s="1">
        <v>2</v>
      </c>
      <c r="I42" s="1">
        <f>+Q42+R42+S42+T42+W42</f>
        <v>2</v>
      </c>
      <c r="J42" s="5">
        <f>I42/H42</f>
        <v>1</v>
      </c>
      <c r="K42" s="17" t="s">
        <v>50</v>
      </c>
      <c r="L42" s="169"/>
      <c r="M42" s="168"/>
      <c r="N42" s="47"/>
      <c r="O42" s="23"/>
      <c r="P42" s="47"/>
      <c r="Q42" s="23"/>
      <c r="R42" s="23"/>
      <c r="S42" s="23"/>
      <c r="T42" s="21">
        <v>1</v>
      </c>
      <c r="U42" s="23"/>
      <c r="V42" s="47"/>
      <c r="W42" s="21">
        <v>1</v>
      </c>
      <c r="X42" s="23"/>
      <c r="Y42" s="47"/>
    </row>
    <row r="43" spans="1:25" ht="237.75" customHeight="1" x14ac:dyDescent="0.25">
      <c r="A43" s="40">
        <v>9</v>
      </c>
      <c r="B43" s="18" t="s">
        <v>39</v>
      </c>
      <c r="C43" s="18" t="s">
        <v>40</v>
      </c>
      <c r="D43" s="18" t="s">
        <v>51</v>
      </c>
      <c r="E43" s="13" t="s">
        <v>52</v>
      </c>
      <c r="F43" s="18" t="s">
        <v>63</v>
      </c>
      <c r="G43" s="18" t="s">
        <v>54</v>
      </c>
      <c r="H43" s="8">
        <v>0.2</v>
      </c>
      <c r="I43" s="8">
        <f>+S43+V43+Y43</f>
        <v>0.2</v>
      </c>
      <c r="J43" s="5">
        <f>+I43/H43</f>
        <v>1</v>
      </c>
      <c r="K43" s="18" t="s">
        <v>55</v>
      </c>
      <c r="L43" s="169"/>
      <c r="M43" s="168"/>
      <c r="N43" s="23"/>
      <c r="O43" s="23"/>
      <c r="P43" s="23"/>
      <c r="Q43" s="23"/>
      <c r="R43" s="23"/>
      <c r="S43" s="25">
        <v>0.05</v>
      </c>
      <c r="T43" s="23"/>
      <c r="U43" s="23"/>
      <c r="V43" s="25">
        <v>0.05</v>
      </c>
      <c r="W43" s="23"/>
      <c r="X43" s="23"/>
      <c r="Y43" s="25">
        <v>0.1</v>
      </c>
    </row>
    <row r="44" spans="1:25" ht="20.25" x14ac:dyDescent="0.25">
      <c r="A44" s="171" t="s">
        <v>66</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row>
    <row r="45" spans="1:25" x14ac:dyDescent="0.25">
      <c r="A45" s="172" t="s">
        <v>2</v>
      </c>
      <c r="B45" s="172" t="s">
        <v>3</v>
      </c>
      <c r="C45" s="172" t="s">
        <v>4</v>
      </c>
      <c r="D45" s="172" t="s">
        <v>5</v>
      </c>
      <c r="E45" s="172" t="s">
        <v>6</v>
      </c>
      <c r="F45" s="173" t="s">
        <v>7</v>
      </c>
      <c r="G45" s="173" t="s">
        <v>8</v>
      </c>
      <c r="H45" s="172" t="s">
        <v>9</v>
      </c>
      <c r="I45" s="172" t="s">
        <v>10</v>
      </c>
      <c r="J45" s="173" t="s">
        <v>11</v>
      </c>
      <c r="K45" s="173" t="s">
        <v>12</v>
      </c>
      <c r="L45" s="172" t="s">
        <v>13</v>
      </c>
      <c r="M45" s="173" t="s">
        <v>14</v>
      </c>
      <c r="N45" s="172" t="s">
        <v>15</v>
      </c>
      <c r="O45" s="172"/>
      <c r="P45" s="172"/>
      <c r="Q45" s="172" t="s">
        <v>16</v>
      </c>
      <c r="R45" s="172"/>
      <c r="S45" s="172"/>
      <c r="T45" s="172" t="s">
        <v>17</v>
      </c>
      <c r="U45" s="172"/>
      <c r="V45" s="172"/>
      <c r="W45" s="172" t="s">
        <v>18</v>
      </c>
      <c r="X45" s="172"/>
      <c r="Y45" s="172"/>
    </row>
    <row r="46" spans="1:25" x14ac:dyDescent="0.25">
      <c r="A46" s="172"/>
      <c r="B46" s="172"/>
      <c r="C46" s="172"/>
      <c r="D46" s="172"/>
      <c r="E46" s="172"/>
      <c r="F46" s="173"/>
      <c r="G46" s="173"/>
      <c r="H46" s="172"/>
      <c r="I46" s="172"/>
      <c r="J46" s="173"/>
      <c r="K46" s="173"/>
      <c r="L46" s="172"/>
      <c r="M46" s="173"/>
      <c r="N46" s="172"/>
      <c r="O46" s="172"/>
      <c r="P46" s="172"/>
      <c r="Q46" s="172"/>
      <c r="R46" s="172"/>
      <c r="S46" s="172"/>
      <c r="T46" s="172"/>
      <c r="U46" s="172"/>
      <c r="V46" s="172"/>
      <c r="W46" s="172"/>
      <c r="X46" s="172"/>
      <c r="Y46" s="172"/>
    </row>
    <row r="47" spans="1:25" ht="18.75" x14ac:dyDescent="0.25">
      <c r="A47" s="172"/>
      <c r="B47" s="172"/>
      <c r="C47" s="172"/>
      <c r="D47" s="172"/>
      <c r="E47" s="172"/>
      <c r="F47" s="173"/>
      <c r="G47" s="173"/>
      <c r="H47" s="172"/>
      <c r="I47" s="172" t="s">
        <v>19</v>
      </c>
      <c r="J47" s="173" t="s">
        <v>11</v>
      </c>
      <c r="K47" s="173"/>
      <c r="L47" s="172"/>
      <c r="M47" s="173"/>
      <c r="N47" s="35">
        <v>1</v>
      </c>
      <c r="O47" s="35">
        <v>2</v>
      </c>
      <c r="P47" s="35">
        <v>3</v>
      </c>
      <c r="Q47" s="35">
        <v>1</v>
      </c>
      <c r="R47" s="35">
        <v>2</v>
      </c>
      <c r="S47" s="35">
        <v>3</v>
      </c>
      <c r="T47" s="35">
        <v>1</v>
      </c>
      <c r="U47" s="35">
        <v>2</v>
      </c>
      <c r="V47" s="35">
        <v>3</v>
      </c>
      <c r="W47" s="35">
        <v>1</v>
      </c>
      <c r="X47" s="35">
        <v>2</v>
      </c>
      <c r="Y47" s="35">
        <v>3</v>
      </c>
    </row>
    <row r="48" spans="1:25" ht="37.5" x14ac:dyDescent="0.25">
      <c r="A48" s="187">
        <v>1</v>
      </c>
      <c r="B48" s="176" t="s">
        <v>20</v>
      </c>
      <c r="C48" s="176" t="s">
        <v>58</v>
      </c>
      <c r="D48" s="176" t="s">
        <v>59</v>
      </c>
      <c r="E48" s="186" t="s">
        <v>21</v>
      </c>
      <c r="F48" s="170" t="s">
        <v>22</v>
      </c>
      <c r="G48" s="17" t="s">
        <v>23</v>
      </c>
      <c r="H48" s="1">
        <v>680</v>
      </c>
      <c r="I48" s="1">
        <f>SUM(N48:Y48)</f>
        <v>680</v>
      </c>
      <c r="J48" s="5">
        <f t="shared" ref="J48:J57" si="3">I48/H48</f>
        <v>1</v>
      </c>
      <c r="K48" s="168" t="s">
        <v>61</v>
      </c>
      <c r="L48" s="169">
        <v>750050</v>
      </c>
      <c r="M48" s="168" t="s">
        <v>62</v>
      </c>
      <c r="N48" s="21">
        <v>55</v>
      </c>
      <c r="O48" s="21">
        <v>55</v>
      </c>
      <c r="P48" s="21">
        <v>57</v>
      </c>
      <c r="Q48" s="21">
        <v>57</v>
      </c>
      <c r="R48" s="21">
        <v>57</v>
      </c>
      <c r="S48" s="21">
        <v>57</v>
      </c>
      <c r="T48" s="21">
        <v>57</v>
      </c>
      <c r="U48" s="21">
        <v>57</v>
      </c>
      <c r="V48" s="21">
        <v>57</v>
      </c>
      <c r="W48" s="21">
        <v>57</v>
      </c>
      <c r="X48" s="21">
        <v>57</v>
      </c>
      <c r="Y48" s="21">
        <v>57</v>
      </c>
    </row>
    <row r="49" spans="1:25" ht="37.5" x14ac:dyDescent="0.25">
      <c r="A49" s="187"/>
      <c r="B49" s="176"/>
      <c r="C49" s="176"/>
      <c r="D49" s="176"/>
      <c r="E49" s="186"/>
      <c r="F49" s="170"/>
      <c r="G49" s="17" t="s">
        <v>26</v>
      </c>
      <c r="H49" s="1">
        <v>1591</v>
      </c>
      <c r="I49" s="1">
        <f>SUM(N49:Y49)</f>
        <v>1588</v>
      </c>
      <c r="J49" s="5">
        <f t="shared" si="3"/>
        <v>0.99811439346323072</v>
      </c>
      <c r="K49" s="168"/>
      <c r="L49" s="169"/>
      <c r="M49" s="168"/>
      <c r="N49" s="21">
        <v>130</v>
      </c>
      <c r="O49" s="21">
        <v>130</v>
      </c>
      <c r="P49" s="21">
        <v>130</v>
      </c>
      <c r="Q49" s="21">
        <v>133</v>
      </c>
      <c r="R49" s="21">
        <v>133</v>
      </c>
      <c r="S49" s="21">
        <v>134</v>
      </c>
      <c r="T49" s="21">
        <v>133</v>
      </c>
      <c r="U49" s="21">
        <v>133</v>
      </c>
      <c r="V49" s="21">
        <v>133</v>
      </c>
      <c r="W49" s="21">
        <v>133</v>
      </c>
      <c r="X49" s="21">
        <v>133</v>
      </c>
      <c r="Y49" s="21">
        <v>133</v>
      </c>
    </row>
    <row r="50" spans="1:25" ht="37.5" x14ac:dyDescent="0.25">
      <c r="A50" s="187"/>
      <c r="B50" s="176"/>
      <c r="C50" s="176"/>
      <c r="D50" s="176"/>
      <c r="E50" s="186"/>
      <c r="F50" s="170"/>
      <c r="G50" s="17" t="s">
        <v>27</v>
      </c>
      <c r="H50" s="1">
        <v>5641</v>
      </c>
      <c r="I50" s="1">
        <f>SUM(N50:Y50)</f>
        <v>5641</v>
      </c>
      <c r="J50" s="5">
        <f t="shared" si="3"/>
        <v>1</v>
      </c>
      <c r="K50" s="168"/>
      <c r="L50" s="169"/>
      <c r="M50" s="168"/>
      <c r="N50" s="21">
        <v>470</v>
      </c>
      <c r="O50" s="21">
        <v>470</v>
      </c>
      <c r="P50" s="21">
        <v>470</v>
      </c>
      <c r="Q50" s="21">
        <v>470</v>
      </c>
      <c r="R50" s="21">
        <v>470</v>
      </c>
      <c r="S50" s="21">
        <v>470</v>
      </c>
      <c r="T50" s="21">
        <v>470</v>
      </c>
      <c r="U50" s="21">
        <v>470</v>
      </c>
      <c r="V50" s="21">
        <v>471</v>
      </c>
      <c r="W50" s="21">
        <v>470</v>
      </c>
      <c r="X50" s="21">
        <v>470</v>
      </c>
      <c r="Y50" s="21">
        <v>470</v>
      </c>
    </row>
    <row r="51" spans="1:25" ht="177" customHeight="1" x14ac:dyDescent="0.25">
      <c r="A51" s="39">
        <v>2</v>
      </c>
      <c r="B51" s="176"/>
      <c r="C51" s="176"/>
      <c r="D51" s="176"/>
      <c r="E51" s="14" t="s">
        <v>28</v>
      </c>
      <c r="F51" s="15" t="s">
        <v>29</v>
      </c>
      <c r="G51" s="17" t="s">
        <v>30</v>
      </c>
      <c r="H51" s="8">
        <v>0.95</v>
      </c>
      <c r="I51" s="5">
        <f>AVERAGE(N51:Y51)</f>
        <v>0.94999999999999984</v>
      </c>
      <c r="J51" s="5">
        <f t="shared" si="3"/>
        <v>0.99999999999999989</v>
      </c>
      <c r="K51" s="168"/>
      <c r="L51" s="169"/>
      <c r="M51" s="168"/>
      <c r="N51" s="22">
        <v>0.95</v>
      </c>
      <c r="O51" s="22">
        <v>0.95</v>
      </c>
      <c r="P51" s="22">
        <v>0.95</v>
      </c>
      <c r="Q51" s="22">
        <v>0.95</v>
      </c>
      <c r="R51" s="22">
        <v>0.95</v>
      </c>
      <c r="S51" s="22">
        <v>0.95</v>
      </c>
      <c r="T51" s="22">
        <v>0.95</v>
      </c>
      <c r="U51" s="22">
        <v>0.95</v>
      </c>
      <c r="V51" s="22">
        <v>0.95</v>
      </c>
      <c r="W51" s="22">
        <v>0.95</v>
      </c>
      <c r="X51" s="22">
        <v>0.95</v>
      </c>
      <c r="Y51" s="22">
        <v>0.95</v>
      </c>
    </row>
    <row r="52" spans="1:25" ht="88.5" customHeight="1" x14ac:dyDescent="0.25">
      <c r="A52" s="39">
        <v>3</v>
      </c>
      <c r="B52" s="176"/>
      <c r="C52" s="176"/>
      <c r="D52" s="176"/>
      <c r="E52" s="12" t="s">
        <v>31</v>
      </c>
      <c r="F52" s="170" t="s">
        <v>32</v>
      </c>
      <c r="G52" s="17" t="s">
        <v>33</v>
      </c>
      <c r="H52" s="8">
        <v>0.95</v>
      </c>
      <c r="I52" s="5">
        <f>AVERAGE(N52:Y52)</f>
        <v>0.94999999999999984</v>
      </c>
      <c r="J52" s="5">
        <f t="shared" si="3"/>
        <v>0.99999999999999989</v>
      </c>
      <c r="K52" s="168"/>
      <c r="L52" s="169"/>
      <c r="M52" s="168"/>
      <c r="N52" s="22">
        <v>0.95</v>
      </c>
      <c r="O52" s="22">
        <v>0.95</v>
      </c>
      <c r="P52" s="22">
        <v>0.95</v>
      </c>
      <c r="Q52" s="22">
        <v>0.95</v>
      </c>
      <c r="R52" s="22">
        <v>0.95</v>
      </c>
      <c r="S52" s="22">
        <v>0.95</v>
      </c>
      <c r="T52" s="22">
        <v>0.95</v>
      </c>
      <c r="U52" s="22">
        <v>0.95</v>
      </c>
      <c r="V52" s="22">
        <v>0.95</v>
      </c>
      <c r="W52" s="22">
        <v>0.95</v>
      </c>
      <c r="X52" s="22">
        <v>0.95</v>
      </c>
      <c r="Y52" s="22">
        <v>0.95</v>
      </c>
    </row>
    <row r="53" spans="1:25" ht="88.5" customHeight="1" x14ac:dyDescent="0.25">
      <c r="A53" s="39">
        <v>4</v>
      </c>
      <c r="B53" s="176"/>
      <c r="C53" s="176"/>
      <c r="D53" s="176"/>
      <c r="E53" s="12" t="s">
        <v>34</v>
      </c>
      <c r="F53" s="170"/>
      <c r="G53" s="17" t="s">
        <v>35</v>
      </c>
      <c r="H53" s="8">
        <v>0.95</v>
      </c>
      <c r="I53" s="5">
        <f>AVERAGE(N53:Y53)</f>
        <v>0.94999999999999984</v>
      </c>
      <c r="J53" s="5">
        <f t="shared" si="3"/>
        <v>0.99999999999999989</v>
      </c>
      <c r="K53" s="168"/>
      <c r="L53" s="169"/>
      <c r="M53" s="168"/>
      <c r="N53" s="22">
        <v>0.95</v>
      </c>
      <c r="O53" s="22">
        <v>0.95</v>
      </c>
      <c r="P53" s="22">
        <v>0.95</v>
      </c>
      <c r="Q53" s="22">
        <v>0.95</v>
      </c>
      <c r="R53" s="22">
        <v>0.95</v>
      </c>
      <c r="S53" s="22">
        <v>0.95</v>
      </c>
      <c r="T53" s="22">
        <v>0.95</v>
      </c>
      <c r="U53" s="22">
        <v>0.95</v>
      </c>
      <c r="V53" s="22">
        <v>0.95</v>
      </c>
      <c r="W53" s="22">
        <v>0.95</v>
      </c>
      <c r="X53" s="22">
        <v>0.95</v>
      </c>
      <c r="Y53" s="22">
        <v>0.95</v>
      </c>
    </row>
    <row r="54" spans="1:25" ht="156" customHeight="1" x14ac:dyDescent="0.25">
      <c r="A54" s="39">
        <v>5</v>
      </c>
      <c r="B54" s="176"/>
      <c r="C54" s="176"/>
      <c r="D54" s="176"/>
      <c r="E54" s="12" t="s">
        <v>36</v>
      </c>
      <c r="F54" s="13" t="s">
        <v>37</v>
      </c>
      <c r="G54" s="17" t="s">
        <v>38</v>
      </c>
      <c r="H54" s="8">
        <v>0.98</v>
      </c>
      <c r="I54" s="5">
        <f>AVERAGE(N54:Y54)</f>
        <v>0.98000000000000032</v>
      </c>
      <c r="J54" s="5">
        <f t="shared" si="3"/>
        <v>1.0000000000000004</v>
      </c>
      <c r="K54" s="168"/>
      <c r="L54" s="169"/>
      <c r="M54" s="168"/>
      <c r="N54" s="22">
        <v>0.98</v>
      </c>
      <c r="O54" s="22">
        <v>0.98</v>
      </c>
      <c r="P54" s="22">
        <v>0.98</v>
      </c>
      <c r="Q54" s="22">
        <v>0.98</v>
      </c>
      <c r="R54" s="22">
        <v>0.98</v>
      </c>
      <c r="S54" s="22">
        <v>0.98</v>
      </c>
      <c r="T54" s="22">
        <v>0.98</v>
      </c>
      <c r="U54" s="22">
        <v>0.98</v>
      </c>
      <c r="V54" s="22">
        <v>0.98</v>
      </c>
      <c r="W54" s="22">
        <v>0.98</v>
      </c>
      <c r="X54" s="22">
        <v>0.98</v>
      </c>
      <c r="Y54" s="22">
        <v>0.98</v>
      </c>
    </row>
    <row r="55" spans="1:25" ht="111" customHeight="1" x14ac:dyDescent="0.25">
      <c r="A55" s="39">
        <v>6</v>
      </c>
      <c r="B55" s="176" t="s">
        <v>39</v>
      </c>
      <c r="C55" s="176" t="s">
        <v>40</v>
      </c>
      <c r="D55" s="176" t="s">
        <v>41</v>
      </c>
      <c r="E55" s="3" t="s">
        <v>42</v>
      </c>
      <c r="F55" s="4" t="s">
        <v>602</v>
      </c>
      <c r="G55" s="17" t="s">
        <v>43</v>
      </c>
      <c r="H55" s="1">
        <v>1</v>
      </c>
      <c r="I55" s="1">
        <f>SUM(N55:Y55)</f>
        <v>1</v>
      </c>
      <c r="J55" s="5">
        <f t="shared" si="3"/>
        <v>1</v>
      </c>
      <c r="K55" s="168"/>
      <c r="L55" s="169"/>
      <c r="M55" s="168"/>
      <c r="N55" s="23"/>
      <c r="O55" s="23"/>
      <c r="P55" s="24"/>
      <c r="Q55" s="23"/>
      <c r="R55" s="23"/>
      <c r="S55" s="24"/>
      <c r="T55" s="23"/>
      <c r="U55" s="23"/>
      <c r="V55" s="24"/>
      <c r="W55" s="21">
        <v>1</v>
      </c>
      <c r="X55" s="23"/>
      <c r="Y55" s="24"/>
    </row>
    <row r="56" spans="1:25" ht="111" customHeight="1" x14ac:dyDescent="0.25">
      <c r="A56" s="39">
        <v>7</v>
      </c>
      <c r="B56" s="176"/>
      <c r="C56" s="176"/>
      <c r="D56" s="176"/>
      <c r="E56" s="3" t="s">
        <v>45</v>
      </c>
      <c r="F56" s="4" t="s">
        <v>603</v>
      </c>
      <c r="G56" s="18" t="s">
        <v>46</v>
      </c>
      <c r="H56" s="8">
        <v>0.8</v>
      </c>
      <c r="I56" s="5">
        <f>AVERAGE(N56:Y56)</f>
        <v>0.8</v>
      </c>
      <c r="J56" s="5">
        <f t="shared" si="3"/>
        <v>1</v>
      </c>
      <c r="K56" s="168"/>
      <c r="L56" s="169"/>
      <c r="M56" s="168"/>
      <c r="N56" s="23"/>
      <c r="O56" s="23"/>
      <c r="P56" s="24"/>
      <c r="Q56" s="23"/>
      <c r="R56" s="23"/>
      <c r="S56" s="24"/>
      <c r="T56" s="23"/>
      <c r="U56" s="23"/>
      <c r="V56" s="24"/>
      <c r="W56" s="22">
        <v>0.8</v>
      </c>
      <c r="X56" s="23"/>
      <c r="Y56" s="24"/>
    </row>
    <row r="57" spans="1:25" ht="272.25" customHeight="1" x14ac:dyDescent="0.25">
      <c r="A57" s="39">
        <v>8</v>
      </c>
      <c r="B57" s="176"/>
      <c r="C57" s="176"/>
      <c r="D57" s="176"/>
      <c r="E57" s="13" t="s">
        <v>47</v>
      </c>
      <c r="F57" s="15" t="s">
        <v>48</v>
      </c>
      <c r="G57" s="11" t="s">
        <v>49</v>
      </c>
      <c r="H57" s="1">
        <v>4</v>
      </c>
      <c r="I57" s="1">
        <f>+Q57+R57+S57+T57+W57</f>
        <v>4</v>
      </c>
      <c r="J57" s="5">
        <f t="shared" si="3"/>
        <v>1</v>
      </c>
      <c r="K57" s="168"/>
      <c r="L57" s="169"/>
      <c r="M57" s="168"/>
      <c r="N57" s="47"/>
      <c r="O57" s="23"/>
      <c r="P57" s="47"/>
      <c r="Q57" s="21">
        <v>1</v>
      </c>
      <c r="R57" s="21">
        <v>1</v>
      </c>
      <c r="S57" s="23"/>
      <c r="T57" s="21">
        <v>1</v>
      </c>
      <c r="U57" s="23"/>
      <c r="V57" s="47"/>
      <c r="W57" s="21">
        <v>1</v>
      </c>
      <c r="X57" s="23"/>
      <c r="Y57" s="47"/>
    </row>
    <row r="58" spans="1:25" ht="185.25" customHeight="1" x14ac:dyDescent="0.25">
      <c r="A58" s="40">
        <v>9</v>
      </c>
      <c r="B58" s="18" t="s">
        <v>39</v>
      </c>
      <c r="C58" s="18" t="s">
        <v>40</v>
      </c>
      <c r="D58" s="18" t="s">
        <v>51</v>
      </c>
      <c r="E58" s="13" t="s">
        <v>52</v>
      </c>
      <c r="F58" s="20" t="s">
        <v>63</v>
      </c>
      <c r="G58" s="18" t="s">
        <v>54</v>
      </c>
      <c r="H58" s="8">
        <v>0.2</v>
      </c>
      <c r="I58" s="8">
        <f>+S58+V58+Y58</f>
        <v>0.2</v>
      </c>
      <c r="J58" s="5">
        <f>+I58/H58</f>
        <v>1</v>
      </c>
      <c r="K58" s="9" t="s">
        <v>64</v>
      </c>
      <c r="L58" s="169"/>
      <c r="M58" s="168"/>
      <c r="N58" s="23"/>
      <c r="O58" s="23"/>
      <c r="P58" s="23"/>
      <c r="Q58" s="23"/>
      <c r="R58" s="23"/>
      <c r="S58" s="25">
        <v>0.05</v>
      </c>
      <c r="T58" s="23"/>
      <c r="U58" s="23"/>
      <c r="V58" s="25">
        <v>0.05</v>
      </c>
      <c r="W58" s="23"/>
      <c r="X58" s="23"/>
      <c r="Y58" s="25">
        <v>0.1</v>
      </c>
    </row>
    <row r="59" spans="1:25" ht="30" customHeight="1" x14ac:dyDescent="0.25">
      <c r="A59" s="171" t="s">
        <v>67</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row>
    <row r="60" spans="1:25" x14ac:dyDescent="0.25">
      <c r="A60" s="172" t="s">
        <v>2</v>
      </c>
      <c r="B60" s="172" t="s">
        <v>3</v>
      </c>
      <c r="C60" s="172" t="s">
        <v>4</v>
      </c>
      <c r="D60" s="172" t="s">
        <v>5</v>
      </c>
      <c r="E60" s="172" t="s">
        <v>6</v>
      </c>
      <c r="F60" s="173" t="s">
        <v>7</v>
      </c>
      <c r="G60" s="173" t="s">
        <v>8</v>
      </c>
      <c r="H60" s="172" t="s">
        <v>9</v>
      </c>
      <c r="I60" s="172" t="s">
        <v>10</v>
      </c>
      <c r="J60" s="173" t="s">
        <v>11</v>
      </c>
      <c r="K60" s="173" t="s">
        <v>12</v>
      </c>
      <c r="L60" s="172" t="s">
        <v>13</v>
      </c>
      <c r="M60" s="173" t="s">
        <v>14</v>
      </c>
      <c r="N60" s="172" t="s">
        <v>15</v>
      </c>
      <c r="O60" s="172"/>
      <c r="P60" s="172"/>
      <c r="Q60" s="172" t="s">
        <v>16</v>
      </c>
      <c r="R60" s="172"/>
      <c r="S60" s="172"/>
      <c r="T60" s="172" t="s">
        <v>17</v>
      </c>
      <c r="U60" s="172"/>
      <c r="V60" s="172"/>
      <c r="W60" s="172" t="s">
        <v>18</v>
      </c>
      <c r="X60" s="172"/>
      <c r="Y60" s="172"/>
    </row>
    <row r="61" spans="1:25" x14ac:dyDescent="0.25">
      <c r="A61" s="172"/>
      <c r="B61" s="172"/>
      <c r="C61" s="172"/>
      <c r="D61" s="172"/>
      <c r="E61" s="172"/>
      <c r="F61" s="173"/>
      <c r="G61" s="173"/>
      <c r="H61" s="172"/>
      <c r="I61" s="172"/>
      <c r="J61" s="173"/>
      <c r="K61" s="173"/>
      <c r="L61" s="172"/>
      <c r="M61" s="173"/>
      <c r="N61" s="172"/>
      <c r="O61" s="172"/>
      <c r="P61" s="172"/>
      <c r="Q61" s="172"/>
      <c r="R61" s="172"/>
      <c r="S61" s="172"/>
      <c r="T61" s="172"/>
      <c r="U61" s="172"/>
      <c r="V61" s="172"/>
      <c r="W61" s="172"/>
      <c r="X61" s="172"/>
      <c r="Y61" s="172"/>
    </row>
    <row r="62" spans="1:25" ht="18.75" x14ac:dyDescent="0.25">
      <c r="A62" s="172"/>
      <c r="B62" s="172"/>
      <c r="C62" s="172"/>
      <c r="D62" s="172"/>
      <c r="E62" s="172"/>
      <c r="F62" s="173"/>
      <c r="G62" s="173"/>
      <c r="H62" s="172"/>
      <c r="I62" s="172" t="s">
        <v>19</v>
      </c>
      <c r="J62" s="173" t="s">
        <v>11</v>
      </c>
      <c r="K62" s="173"/>
      <c r="L62" s="172"/>
      <c r="M62" s="173"/>
      <c r="N62" s="35">
        <v>1</v>
      </c>
      <c r="O62" s="35">
        <v>2</v>
      </c>
      <c r="P62" s="35">
        <v>3</v>
      </c>
      <c r="Q62" s="35">
        <v>1</v>
      </c>
      <c r="R62" s="35">
        <v>2</v>
      </c>
      <c r="S62" s="35">
        <v>3</v>
      </c>
      <c r="T62" s="35">
        <v>1</v>
      </c>
      <c r="U62" s="35">
        <v>2</v>
      </c>
      <c r="V62" s="35">
        <v>3</v>
      </c>
      <c r="W62" s="35">
        <v>1</v>
      </c>
      <c r="X62" s="35">
        <v>2</v>
      </c>
      <c r="Y62" s="35">
        <v>3</v>
      </c>
    </row>
    <row r="63" spans="1:25" ht="57" customHeight="1" x14ac:dyDescent="0.25">
      <c r="A63" s="187">
        <v>1</v>
      </c>
      <c r="B63" s="176" t="s">
        <v>20</v>
      </c>
      <c r="C63" s="176" t="s">
        <v>58</v>
      </c>
      <c r="D63" s="176" t="s">
        <v>59</v>
      </c>
      <c r="E63" s="186" t="s">
        <v>21</v>
      </c>
      <c r="F63" s="170" t="s">
        <v>22</v>
      </c>
      <c r="G63" s="17" t="s">
        <v>23</v>
      </c>
      <c r="H63" s="1">
        <v>914</v>
      </c>
      <c r="I63" s="1">
        <f>SUM(N63:Y63)</f>
        <v>914</v>
      </c>
      <c r="J63" s="5">
        <f t="shared" ref="J63:J72" si="4">I63/H63</f>
        <v>1</v>
      </c>
      <c r="K63" s="176" t="s">
        <v>24</v>
      </c>
      <c r="L63" s="188">
        <v>750050</v>
      </c>
      <c r="M63" s="17" t="s">
        <v>25</v>
      </c>
      <c r="N63" s="21">
        <v>76</v>
      </c>
      <c r="O63" s="21">
        <v>76</v>
      </c>
      <c r="P63" s="21">
        <v>76</v>
      </c>
      <c r="Q63" s="21">
        <v>76</v>
      </c>
      <c r="R63" s="21">
        <v>76</v>
      </c>
      <c r="S63" s="21">
        <v>77</v>
      </c>
      <c r="T63" s="21">
        <v>76</v>
      </c>
      <c r="U63" s="21">
        <v>76</v>
      </c>
      <c r="V63" s="21">
        <v>77</v>
      </c>
      <c r="W63" s="21">
        <v>76</v>
      </c>
      <c r="X63" s="21">
        <v>76</v>
      </c>
      <c r="Y63" s="21">
        <v>76</v>
      </c>
    </row>
    <row r="64" spans="1:25" ht="37.5" x14ac:dyDescent="0.25">
      <c r="A64" s="187"/>
      <c r="B64" s="176"/>
      <c r="C64" s="176"/>
      <c r="D64" s="176"/>
      <c r="E64" s="186"/>
      <c r="F64" s="170"/>
      <c r="G64" s="17" t="s">
        <v>26</v>
      </c>
      <c r="H64" s="1">
        <v>2138</v>
      </c>
      <c r="I64" s="1">
        <f>SUM(N64:Y64)</f>
        <v>2136</v>
      </c>
      <c r="J64" s="5">
        <f t="shared" si="4"/>
        <v>0.99906454630495789</v>
      </c>
      <c r="K64" s="176"/>
      <c r="L64" s="188"/>
      <c r="M64" s="17"/>
      <c r="N64" s="21">
        <v>178</v>
      </c>
      <c r="O64" s="21">
        <v>178</v>
      </c>
      <c r="P64" s="21">
        <v>178</v>
      </c>
      <c r="Q64" s="21">
        <v>178</v>
      </c>
      <c r="R64" s="21">
        <v>178</v>
      </c>
      <c r="S64" s="21">
        <v>178</v>
      </c>
      <c r="T64" s="21">
        <v>178</v>
      </c>
      <c r="U64" s="21">
        <v>178</v>
      </c>
      <c r="V64" s="21">
        <v>178</v>
      </c>
      <c r="W64" s="21">
        <v>178</v>
      </c>
      <c r="X64" s="21">
        <v>178</v>
      </c>
      <c r="Y64" s="21">
        <v>178</v>
      </c>
    </row>
    <row r="65" spans="1:25" ht="37.5" x14ac:dyDescent="0.25">
      <c r="A65" s="187"/>
      <c r="B65" s="176"/>
      <c r="C65" s="176"/>
      <c r="D65" s="176"/>
      <c r="E65" s="186"/>
      <c r="F65" s="170"/>
      <c r="G65" s="17" t="s">
        <v>27</v>
      </c>
      <c r="H65" s="1">
        <v>7580</v>
      </c>
      <c r="I65" s="1">
        <f>SUM(N65:Y65)</f>
        <v>7584</v>
      </c>
      <c r="J65" s="5">
        <f t="shared" si="4"/>
        <v>1.0005277044854881</v>
      </c>
      <c r="K65" s="176"/>
      <c r="L65" s="188"/>
      <c r="M65" s="17"/>
      <c r="N65" s="21">
        <v>632</v>
      </c>
      <c r="O65" s="21">
        <v>632</v>
      </c>
      <c r="P65" s="21">
        <v>632</v>
      </c>
      <c r="Q65" s="21">
        <v>632</v>
      </c>
      <c r="R65" s="21">
        <v>632</v>
      </c>
      <c r="S65" s="21">
        <v>632</v>
      </c>
      <c r="T65" s="21">
        <v>632</v>
      </c>
      <c r="U65" s="21">
        <v>632</v>
      </c>
      <c r="V65" s="21">
        <v>632</v>
      </c>
      <c r="W65" s="21">
        <v>632</v>
      </c>
      <c r="X65" s="21">
        <v>632</v>
      </c>
      <c r="Y65" s="21">
        <v>632</v>
      </c>
    </row>
    <row r="66" spans="1:25" ht="210" customHeight="1" x14ac:dyDescent="0.25">
      <c r="A66" s="39">
        <v>2</v>
      </c>
      <c r="B66" s="176"/>
      <c r="C66" s="176"/>
      <c r="D66" s="176"/>
      <c r="E66" s="14" t="s">
        <v>28</v>
      </c>
      <c r="F66" s="15" t="s">
        <v>29</v>
      </c>
      <c r="G66" s="17" t="s">
        <v>30</v>
      </c>
      <c r="H66" s="8">
        <v>0.95</v>
      </c>
      <c r="I66" s="5">
        <f>AVERAGE(N66:Y66)</f>
        <v>0.94999999999999984</v>
      </c>
      <c r="J66" s="5">
        <f t="shared" si="4"/>
        <v>0.99999999999999989</v>
      </c>
      <c r="K66" s="176"/>
      <c r="L66" s="188"/>
      <c r="M66" s="17"/>
      <c r="N66" s="22">
        <v>0.95</v>
      </c>
      <c r="O66" s="22">
        <v>0.95</v>
      </c>
      <c r="P66" s="22">
        <v>0.95</v>
      </c>
      <c r="Q66" s="22">
        <v>0.95</v>
      </c>
      <c r="R66" s="22">
        <v>0.95</v>
      </c>
      <c r="S66" s="22">
        <v>0.95</v>
      </c>
      <c r="T66" s="22">
        <v>0.95</v>
      </c>
      <c r="U66" s="22">
        <v>0.95</v>
      </c>
      <c r="V66" s="22">
        <v>0.95</v>
      </c>
      <c r="W66" s="22">
        <v>0.95</v>
      </c>
      <c r="X66" s="22">
        <v>0.95</v>
      </c>
      <c r="Y66" s="22">
        <v>0.95</v>
      </c>
    </row>
    <row r="67" spans="1:25" ht="77.25" customHeight="1" x14ac:dyDescent="0.25">
      <c r="A67" s="39">
        <v>3</v>
      </c>
      <c r="B67" s="176"/>
      <c r="C67" s="176"/>
      <c r="D67" s="176"/>
      <c r="E67" s="12" t="s">
        <v>31</v>
      </c>
      <c r="F67" s="170" t="s">
        <v>32</v>
      </c>
      <c r="G67" s="17" t="s">
        <v>33</v>
      </c>
      <c r="H67" s="8">
        <v>0.95</v>
      </c>
      <c r="I67" s="5">
        <f>AVERAGE(N67:Y67)</f>
        <v>0.94999999999999984</v>
      </c>
      <c r="J67" s="5">
        <f t="shared" si="4"/>
        <v>0.99999999999999989</v>
      </c>
      <c r="K67" s="176"/>
      <c r="L67" s="188"/>
      <c r="M67" s="17"/>
      <c r="N67" s="22">
        <v>0.95</v>
      </c>
      <c r="O67" s="22">
        <v>0.95</v>
      </c>
      <c r="P67" s="22">
        <v>0.95</v>
      </c>
      <c r="Q67" s="22">
        <v>0.95</v>
      </c>
      <c r="R67" s="22">
        <v>0.95</v>
      </c>
      <c r="S67" s="22">
        <v>0.95</v>
      </c>
      <c r="T67" s="22">
        <v>0.95</v>
      </c>
      <c r="U67" s="22">
        <v>0.95</v>
      </c>
      <c r="V67" s="22">
        <v>0.95</v>
      </c>
      <c r="W67" s="22">
        <v>0.95</v>
      </c>
      <c r="X67" s="22">
        <v>0.95</v>
      </c>
      <c r="Y67" s="22">
        <v>0.95</v>
      </c>
    </row>
    <row r="68" spans="1:25" ht="77.25" customHeight="1" x14ac:dyDescent="0.25">
      <c r="A68" s="39">
        <v>4</v>
      </c>
      <c r="B68" s="176"/>
      <c r="C68" s="176"/>
      <c r="D68" s="176"/>
      <c r="E68" s="12" t="s">
        <v>34</v>
      </c>
      <c r="F68" s="170"/>
      <c r="G68" s="17" t="s">
        <v>35</v>
      </c>
      <c r="H68" s="8">
        <v>0.95</v>
      </c>
      <c r="I68" s="5">
        <f>AVERAGE(N68:Y68)</f>
        <v>0.94999999999999984</v>
      </c>
      <c r="J68" s="5">
        <f t="shared" si="4"/>
        <v>0.99999999999999989</v>
      </c>
      <c r="K68" s="176"/>
      <c r="L68" s="188"/>
      <c r="M68" s="17"/>
      <c r="N68" s="22">
        <v>0.95</v>
      </c>
      <c r="O68" s="22">
        <v>0.95</v>
      </c>
      <c r="P68" s="22">
        <v>0.95</v>
      </c>
      <c r="Q68" s="22">
        <v>0.95</v>
      </c>
      <c r="R68" s="22">
        <v>0.95</v>
      </c>
      <c r="S68" s="22">
        <v>0.95</v>
      </c>
      <c r="T68" s="22">
        <v>0.95</v>
      </c>
      <c r="U68" s="22">
        <v>0.95</v>
      </c>
      <c r="V68" s="22">
        <v>0.95</v>
      </c>
      <c r="W68" s="22">
        <v>0.95</v>
      </c>
      <c r="X68" s="22">
        <v>0.95</v>
      </c>
      <c r="Y68" s="22">
        <v>0.95</v>
      </c>
    </row>
    <row r="69" spans="1:25" ht="135.75" customHeight="1" x14ac:dyDescent="0.25">
      <c r="A69" s="39">
        <v>5</v>
      </c>
      <c r="B69" s="176"/>
      <c r="C69" s="176"/>
      <c r="D69" s="176"/>
      <c r="E69" s="12" t="s">
        <v>36</v>
      </c>
      <c r="F69" s="13" t="s">
        <v>37</v>
      </c>
      <c r="G69" s="17" t="s">
        <v>38</v>
      </c>
      <c r="H69" s="8">
        <v>0.98</v>
      </c>
      <c r="I69" s="5">
        <f>AVERAGE(N69:Y69)</f>
        <v>0.98000000000000032</v>
      </c>
      <c r="J69" s="5">
        <f t="shared" si="4"/>
        <v>1.0000000000000004</v>
      </c>
      <c r="K69" s="176"/>
      <c r="L69" s="188"/>
      <c r="M69" s="17"/>
      <c r="N69" s="22">
        <v>0.98</v>
      </c>
      <c r="O69" s="22">
        <v>0.98</v>
      </c>
      <c r="P69" s="22">
        <v>0.98</v>
      </c>
      <c r="Q69" s="22">
        <v>0.98</v>
      </c>
      <c r="R69" s="22">
        <v>0.98</v>
      </c>
      <c r="S69" s="22">
        <v>0.98</v>
      </c>
      <c r="T69" s="22">
        <v>0.98</v>
      </c>
      <c r="U69" s="22">
        <v>0.98</v>
      </c>
      <c r="V69" s="22">
        <v>0.98</v>
      </c>
      <c r="W69" s="22">
        <v>0.98</v>
      </c>
      <c r="X69" s="22">
        <v>0.98</v>
      </c>
      <c r="Y69" s="22">
        <v>0.98</v>
      </c>
    </row>
    <row r="70" spans="1:25" ht="98.25" customHeight="1" x14ac:dyDescent="0.25">
      <c r="A70" s="39">
        <v>6</v>
      </c>
      <c r="B70" s="176" t="s">
        <v>39</v>
      </c>
      <c r="C70" s="176" t="s">
        <v>40</v>
      </c>
      <c r="D70" s="176" t="s">
        <v>41</v>
      </c>
      <c r="E70" s="3" t="s">
        <v>42</v>
      </c>
      <c r="F70" s="4" t="s">
        <v>602</v>
      </c>
      <c r="G70" s="17" t="s">
        <v>43</v>
      </c>
      <c r="H70" s="1">
        <v>1</v>
      </c>
      <c r="I70" s="1">
        <f>SUM(N70:Y70)</f>
        <v>1</v>
      </c>
      <c r="J70" s="5">
        <f t="shared" si="4"/>
        <v>1</v>
      </c>
      <c r="K70" s="176" t="s">
        <v>44</v>
      </c>
      <c r="L70" s="188"/>
      <c r="M70" s="17"/>
      <c r="N70" s="23"/>
      <c r="O70" s="23"/>
      <c r="P70" s="24"/>
      <c r="Q70" s="23"/>
      <c r="R70" s="23"/>
      <c r="S70" s="24"/>
      <c r="T70" s="23"/>
      <c r="U70" s="23"/>
      <c r="V70" s="24"/>
      <c r="W70" s="21">
        <v>1</v>
      </c>
      <c r="X70" s="23"/>
      <c r="Y70" s="24"/>
    </row>
    <row r="71" spans="1:25" ht="98.25" customHeight="1" x14ac:dyDescent="0.25">
      <c r="A71" s="39">
        <v>7</v>
      </c>
      <c r="B71" s="176"/>
      <c r="C71" s="176"/>
      <c r="D71" s="176"/>
      <c r="E71" s="3" t="s">
        <v>45</v>
      </c>
      <c r="F71" s="4" t="s">
        <v>603</v>
      </c>
      <c r="G71" s="18" t="s">
        <v>46</v>
      </c>
      <c r="H71" s="8">
        <v>0.8</v>
      </c>
      <c r="I71" s="5">
        <f>AVERAGE(N71:Y71)</f>
        <v>0.8</v>
      </c>
      <c r="J71" s="5">
        <f t="shared" si="4"/>
        <v>1</v>
      </c>
      <c r="K71" s="176"/>
      <c r="L71" s="188"/>
      <c r="M71" s="17"/>
      <c r="N71" s="23"/>
      <c r="O71" s="23"/>
      <c r="P71" s="24"/>
      <c r="Q71" s="23"/>
      <c r="R71" s="23"/>
      <c r="S71" s="24"/>
      <c r="T71" s="23"/>
      <c r="U71" s="23"/>
      <c r="V71" s="24"/>
      <c r="W71" s="22">
        <v>0.8</v>
      </c>
      <c r="X71" s="23"/>
      <c r="Y71" s="24"/>
    </row>
    <row r="72" spans="1:25" ht="273.75" customHeight="1" x14ac:dyDescent="0.25">
      <c r="A72" s="39">
        <v>8</v>
      </c>
      <c r="B72" s="176"/>
      <c r="C72" s="176"/>
      <c r="D72" s="176"/>
      <c r="E72" s="13" t="s">
        <v>47</v>
      </c>
      <c r="F72" s="15" t="s">
        <v>48</v>
      </c>
      <c r="G72" s="11" t="s">
        <v>49</v>
      </c>
      <c r="H72" s="1">
        <v>5</v>
      </c>
      <c r="I72" s="1">
        <f>+P72+Q72+R72+S72+V72</f>
        <v>5</v>
      </c>
      <c r="J72" s="5">
        <f t="shared" si="4"/>
        <v>1</v>
      </c>
      <c r="K72" s="17" t="s">
        <v>50</v>
      </c>
      <c r="L72" s="188"/>
      <c r="M72" s="47"/>
      <c r="N72" s="23"/>
      <c r="O72" s="47"/>
      <c r="P72" s="21">
        <v>1</v>
      </c>
      <c r="Q72" s="21">
        <v>1</v>
      </c>
      <c r="R72" s="21">
        <v>1</v>
      </c>
      <c r="S72" s="21">
        <v>1</v>
      </c>
      <c r="T72" s="23"/>
      <c r="U72" s="47"/>
      <c r="V72" s="21">
        <v>1</v>
      </c>
      <c r="W72" s="23"/>
      <c r="X72" s="47"/>
      <c r="Y72" s="47"/>
    </row>
    <row r="73" spans="1:25" ht="185.25" customHeight="1" x14ac:dyDescent="0.25">
      <c r="A73" s="40">
        <v>9</v>
      </c>
      <c r="B73" s="18" t="s">
        <v>39</v>
      </c>
      <c r="C73" s="18" t="s">
        <v>40</v>
      </c>
      <c r="D73" s="18" t="s">
        <v>51</v>
      </c>
      <c r="E73" s="13" t="s">
        <v>52</v>
      </c>
      <c r="F73" s="20" t="s">
        <v>63</v>
      </c>
      <c r="G73" s="18" t="s">
        <v>54</v>
      </c>
      <c r="H73" s="8">
        <v>0.2</v>
      </c>
      <c r="I73" s="8">
        <f>+S73+V73+Y73</f>
        <v>0.2</v>
      </c>
      <c r="J73" s="5">
        <f>+I73/H73</f>
        <v>1</v>
      </c>
      <c r="K73" s="9" t="s">
        <v>64</v>
      </c>
      <c r="L73" s="188"/>
      <c r="M73" s="38"/>
      <c r="N73" s="23"/>
      <c r="O73" s="23"/>
      <c r="P73" s="23"/>
      <c r="Q73" s="23"/>
      <c r="R73" s="23"/>
      <c r="S73" s="25">
        <v>0.05</v>
      </c>
      <c r="T73" s="23"/>
      <c r="U73" s="23"/>
      <c r="V73" s="25">
        <v>0.05</v>
      </c>
      <c r="W73" s="23"/>
      <c r="X73" s="23"/>
      <c r="Y73" s="25">
        <v>0.1</v>
      </c>
    </row>
    <row r="74" spans="1:25" ht="30" customHeight="1" x14ac:dyDescent="0.25">
      <c r="A74" s="171" t="s">
        <v>68</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row>
    <row r="75" spans="1:25" x14ac:dyDescent="0.25">
      <c r="A75" s="172" t="s">
        <v>2</v>
      </c>
      <c r="B75" s="172" t="s">
        <v>3</v>
      </c>
      <c r="C75" s="172" t="s">
        <v>4</v>
      </c>
      <c r="D75" s="172" t="s">
        <v>5</v>
      </c>
      <c r="E75" s="172" t="s">
        <v>6</v>
      </c>
      <c r="F75" s="173" t="s">
        <v>7</v>
      </c>
      <c r="G75" s="173" t="s">
        <v>8</v>
      </c>
      <c r="H75" s="172" t="s">
        <v>9</v>
      </c>
      <c r="I75" s="172" t="s">
        <v>10</v>
      </c>
      <c r="J75" s="173" t="s">
        <v>11</v>
      </c>
      <c r="K75" s="173" t="s">
        <v>12</v>
      </c>
      <c r="L75" s="172" t="s">
        <v>13</v>
      </c>
      <c r="M75" s="173" t="s">
        <v>14</v>
      </c>
      <c r="N75" s="172" t="s">
        <v>15</v>
      </c>
      <c r="O75" s="172"/>
      <c r="P75" s="172"/>
      <c r="Q75" s="172" t="s">
        <v>16</v>
      </c>
      <c r="R75" s="172"/>
      <c r="S75" s="172"/>
      <c r="T75" s="172" t="s">
        <v>17</v>
      </c>
      <c r="U75" s="172"/>
      <c r="V75" s="172"/>
      <c r="W75" s="172" t="s">
        <v>18</v>
      </c>
      <c r="X75" s="172"/>
      <c r="Y75" s="172"/>
    </row>
    <row r="76" spans="1:25" x14ac:dyDescent="0.25">
      <c r="A76" s="172"/>
      <c r="B76" s="172"/>
      <c r="C76" s="172"/>
      <c r="D76" s="172"/>
      <c r="E76" s="172"/>
      <c r="F76" s="173"/>
      <c r="G76" s="173"/>
      <c r="H76" s="172"/>
      <c r="I76" s="172"/>
      <c r="J76" s="173"/>
      <c r="K76" s="173"/>
      <c r="L76" s="172"/>
      <c r="M76" s="173"/>
      <c r="N76" s="172"/>
      <c r="O76" s="172"/>
      <c r="P76" s="172"/>
      <c r="Q76" s="172"/>
      <c r="R76" s="172"/>
      <c r="S76" s="172"/>
      <c r="T76" s="172"/>
      <c r="U76" s="172"/>
      <c r="V76" s="172"/>
      <c r="W76" s="172"/>
      <c r="X76" s="172"/>
      <c r="Y76" s="172"/>
    </row>
    <row r="77" spans="1:25" ht="18.75" x14ac:dyDescent="0.25">
      <c r="A77" s="172"/>
      <c r="B77" s="172"/>
      <c r="C77" s="172"/>
      <c r="D77" s="172"/>
      <c r="E77" s="172"/>
      <c r="F77" s="173"/>
      <c r="G77" s="173"/>
      <c r="H77" s="172"/>
      <c r="I77" s="172" t="s">
        <v>19</v>
      </c>
      <c r="J77" s="173" t="s">
        <v>11</v>
      </c>
      <c r="K77" s="173"/>
      <c r="L77" s="172"/>
      <c r="M77" s="173"/>
      <c r="N77" s="35">
        <v>1</v>
      </c>
      <c r="O77" s="35">
        <v>2</v>
      </c>
      <c r="P77" s="35">
        <v>3</v>
      </c>
      <c r="Q77" s="35">
        <v>1</v>
      </c>
      <c r="R77" s="35">
        <v>2</v>
      </c>
      <c r="S77" s="35">
        <v>3</v>
      </c>
      <c r="T77" s="35">
        <v>1</v>
      </c>
      <c r="U77" s="35">
        <v>2</v>
      </c>
      <c r="V77" s="35">
        <v>3</v>
      </c>
      <c r="W77" s="35">
        <v>1</v>
      </c>
      <c r="X77" s="35">
        <v>2</v>
      </c>
      <c r="Y77" s="35">
        <v>3</v>
      </c>
    </row>
    <row r="78" spans="1:25" ht="38.25" customHeight="1" x14ac:dyDescent="0.25">
      <c r="A78" s="187">
        <v>1</v>
      </c>
      <c r="B78" s="176" t="s">
        <v>20</v>
      </c>
      <c r="C78" s="176" t="s">
        <v>58</v>
      </c>
      <c r="D78" s="176" t="s">
        <v>59</v>
      </c>
      <c r="E78" s="186" t="s">
        <v>21</v>
      </c>
      <c r="F78" s="170" t="s">
        <v>22</v>
      </c>
      <c r="G78" s="17" t="s">
        <v>23</v>
      </c>
      <c r="H78" s="1">
        <v>191</v>
      </c>
      <c r="I78" s="1">
        <f>SUM(N78:Y78)</f>
        <v>191</v>
      </c>
      <c r="J78" s="5">
        <f t="shared" ref="J78:J87" si="5">I78/H78</f>
        <v>1</v>
      </c>
      <c r="K78" s="176" t="s">
        <v>24</v>
      </c>
      <c r="L78" s="188">
        <v>750050</v>
      </c>
      <c r="M78" s="176" t="s">
        <v>25</v>
      </c>
      <c r="N78" s="21">
        <v>15</v>
      </c>
      <c r="O78" s="21">
        <v>16</v>
      </c>
      <c r="P78" s="21">
        <v>16</v>
      </c>
      <c r="Q78" s="21">
        <v>16</v>
      </c>
      <c r="R78" s="21">
        <v>16</v>
      </c>
      <c r="S78" s="21">
        <v>16</v>
      </c>
      <c r="T78" s="21">
        <v>16</v>
      </c>
      <c r="U78" s="21">
        <v>16</v>
      </c>
      <c r="V78" s="21">
        <v>16</v>
      </c>
      <c r="W78" s="21">
        <v>16</v>
      </c>
      <c r="X78" s="21">
        <v>16</v>
      </c>
      <c r="Y78" s="21">
        <v>16</v>
      </c>
    </row>
    <row r="79" spans="1:25" ht="38.25" customHeight="1" x14ac:dyDescent="0.25">
      <c r="A79" s="187"/>
      <c r="B79" s="176"/>
      <c r="C79" s="176"/>
      <c r="D79" s="176"/>
      <c r="E79" s="186"/>
      <c r="F79" s="170"/>
      <c r="G79" s="17" t="s">
        <v>26</v>
      </c>
      <c r="H79" s="1">
        <v>447</v>
      </c>
      <c r="I79" s="1">
        <f>SUM(N79:Y79)</f>
        <v>447</v>
      </c>
      <c r="J79" s="5">
        <f t="shared" si="5"/>
        <v>1</v>
      </c>
      <c r="K79" s="176"/>
      <c r="L79" s="188"/>
      <c r="M79" s="176"/>
      <c r="N79" s="21">
        <v>37</v>
      </c>
      <c r="O79" s="21">
        <v>37</v>
      </c>
      <c r="P79" s="21">
        <v>37</v>
      </c>
      <c r="Q79" s="21">
        <v>37</v>
      </c>
      <c r="R79" s="21">
        <v>37</v>
      </c>
      <c r="S79" s="21">
        <v>38</v>
      </c>
      <c r="T79" s="21">
        <v>37</v>
      </c>
      <c r="U79" s="21">
        <v>37</v>
      </c>
      <c r="V79" s="21">
        <v>39</v>
      </c>
      <c r="W79" s="21">
        <v>37</v>
      </c>
      <c r="X79" s="21">
        <v>37</v>
      </c>
      <c r="Y79" s="21">
        <v>37</v>
      </c>
    </row>
    <row r="80" spans="1:25" ht="38.25" customHeight="1" x14ac:dyDescent="0.25">
      <c r="A80" s="187"/>
      <c r="B80" s="176"/>
      <c r="C80" s="176"/>
      <c r="D80" s="176"/>
      <c r="E80" s="186"/>
      <c r="F80" s="170"/>
      <c r="G80" s="17" t="s">
        <v>27</v>
      </c>
      <c r="H80" s="1">
        <v>1586</v>
      </c>
      <c r="I80" s="1">
        <f>SUM(N80:Y80)</f>
        <v>1586</v>
      </c>
      <c r="J80" s="5">
        <f t="shared" si="5"/>
        <v>1</v>
      </c>
      <c r="K80" s="176"/>
      <c r="L80" s="188"/>
      <c r="M80" s="176"/>
      <c r="N80" s="21">
        <v>132</v>
      </c>
      <c r="O80" s="21">
        <v>132</v>
      </c>
      <c r="P80" s="21">
        <v>132</v>
      </c>
      <c r="Q80" s="21">
        <v>132</v>
      </c>
      <c r="R80" s="21">
        <v>132</v>
      </c>
      <c r="S80" s="21">
        <v>133</v>
      </c>
      <c r="T80" s="21">
        <v>132</v>
      </c>
      <c r="U80" s="21">
        <v>132</v>
      </c>
      <c r="V80" s="21">
        <v>133</v>
      </c>
      <c r="W80" s="21">
        <v>132</v>
      </c>
      <c r="X80" s="21">
        <v>132</v>
      </c>
      <c r="Y80" s="21">
        <v>132</v>
      </c>
    </row>
    <row r="81" spans="1:25" ht="188.25" customHeight="1" x14ac:dyDescent="0.25">
      <c r="A81" s="39">
        <v>2</v>
      </c>
      <c r="B81" s="176"/>
      <c r="C81" s="176"/>
      <c r="D81" s="176"/>
      <c r="E81" s="14" t="s">
        <v>28</v>
      </c>
      <c r="F81" s="15" t="s">
        <v>29</v>
      </c>
      <c r="G81" s="17" t="s">
        <v>30</v>
      </c>
      <c r="H81" s="8">
        <v>0.95</v>
      </c>
      <c r="I81" s="5">
        <f>AVERAGE(N81:Y81)</f>
        <v>0.94999999999999984</v>
      </c>
      <c r="J81" s="5">
        <f t="shared" si="5"/>
        <v>0.99999999999999989</v>
      </c>
      <c r="K81" s="176"/>
      <c r="L81" s="188"/>
      <c r="M81" s="176"/>
      <c r="N81" s="25">
        <v>0.95</v>
      </c>
      <c r="O81" s="25">
        <v>0.95</v>
      </c>
      <c r="P81" s="25">
        <v>0.95</v>
      </c>
      <c r="Q81" s="25">
        <v>0.95</v>
      </c>
      <c r="R81" s="25">
        <v>0.95</v>
      </c>
      <c r="S81" s="25">
        <v>0.95</v>
      </c>
      <c r="T81" s="25">
        <v>0.95</v>
      </c>
      <c r="U81" s="25">
        <v>0.95</v>
      </c>
      <c r="V81" s="25">
        <v>0.95</v>
      </c>
      <c r="W81" s="25">
        <v>0.95</v>
      </c>
      <c r="X81" s="25">
        <v>0.95</v>
      </c>
      <c r="Y81" s="25">
        <v>0.95</v>
      </c>
    </row>
    <row r="82" spans="1:25" ht="63" customHeight="1" x14ac:dyDescent="0.25">
      <c r="A82" s="39">
        <v>3</v>
      </c>
      <c r="B82" s="176"/>
      <c r="C82" s="176"/>
      <c r="D82" s="176"/>
      <c r="E82" s="12" t="s">
        <v>31</v>
      </c>
      <c r="F82" s="170" t="s">
        <v>32</v>
      </c>
      <c r="G82" s="17" t="s">
        <v>33</v>
      </c>
      <c r="H82" s="8">
        <v>0.95</v>
      </c>
      <c r="I82" s="5">
        <f>AVERAGE(N82:Y82)</f>
        <v>0.94999999999999984</v>
      </c>
      <c r="J82" s="5">
        <f t="shared" si="5"/>
        <v>0.99999999999999989</v>
      </c>
      <c r="K82" s="176"/>
      <c r="L82" s="188"/>
      <c r="M82" s="176"/>
      <c r="N82" s="25">
        <v>0.95</v>
      </c>
      <c r="O82" s="25">
        <v>0.95</v>
      </c>
      <c r="P82" s="25">
        <v>0.95</v>
      </c>
      <c r="Q82" s="25">
        <v>0.95</v>
      </c>
      <c r="R82" s="25">
        <v>0.95</v>
      </c>
      <c r="S82" s="25">
        <v>0.95</v>
      </c>
      <c r="T82" s="25">
        <v>0.95</v>
      </c>
      <c r="U82" s="25">
        <v>0.95</v>
      </c>
      <c r="V82" s="25">
        <v>0.95</v>
      </c>
      <c r="W82" s="25">
        <v>0.95</v>
      </c>
      <c r="X82" s="25">
        <v>0.95</v>
      </c>
      <c r="Y82" s="25">
        <v>0.95</v>
      </c>
    </row>
    <row r="83" spans="1:25" ht="63" customHeight="1" x14ac:dyDescent="0.25">
      <c r="A83" s="39">
        <v>4</v>
      </c>
      <c r="B83" s="176"/>
      <c r="C83" s="176"/>
      <c r="D83" s="176"/>
      <c r="E83" s="12" t="s">
        <v>34</v>
      </c>
      <c r="F83" s="170"/>
      <c r="G83" s="17" t="s">
        <v>35</v>
      </c>
      <c r="H83" s="8">
        <v>0.95</v>
      </c>
      <c r="I83" s="5">
        <f>AVERAGE(N83:Y83)</f>
        <v>0.94999999999999984</v>
      </c>
      <c r="J83" s="5">
        <f t="shared" si="5"/>
        <v>0.99999999999999989</v>
      </c>
      <c r="K83" s="176"/>
      <c r="L83" s="188"/>
      <c r="M83" s="176"/>
      <c r="N83" s="25">
        <v>0.95</v>
      </c>
      <c r="O83" s="25">
        <v>0.95</v>
      </c>
      <c r="P83" s="25">
        <v>0.95</v>
      </c>
      <c r="Q83" s="25">
        <v>0.95</v>
      </c>
      <c r="R83" s="25">
        <v>0.95</v>
      </c>
      <c r="S83" s="25">
        <v>0.95</v>
      </c>
      <c r="T83" s="25">
        <v>0.95</v>
      </c>
      <c r="U83" s="25">
        <v>0.95</v>
      </c>
      <c r="V83" s="25">
        <v>0.95</v>
      </c>
      <c r="W83" s="25">
        <v>0.95</v>
      </c>
      <c r="X83" s="25">
        <v>0.95</v>
      </c>
      <c r="Y83" s="25">
        <v>0.95</v>
      </c>
    </row>
    <row r="84" spans="1:25" ht="135.75" customHeight="1" x14ac:dyDescent="0.25">
      <c r="A84" s="39">
        <v>5</v>
      </c>
      <c r="B84" s="176"/>
      <c r="C84" s="176"/>
      <c r="D84" s="176"/>
      <c r="E84" s="12" t="s">
        <v>36</v>
      </c>
      <c r="F84" s="13" t="s">
        <v>37</v>
      </c>
      <c r="G84" s="17" t="s">
        <v>38</v>
      </c>
      <c r="H84" s="8">
        <v>0.98</v>
      </c>
      <c r="I84" s="5">
        <f>AVERAGE(N84:Y84)</f>
        <v>0.98000000000000032</v>
      </c>
      <c r="J84" s="5">
        <f t="shared" si="5"/>
        <v>1.0000000000000004</v>
      </c>
      <c r="K84" s="176"/>
      <c r="L84" s="188"/>
      <c r="M84" s="176"/>
      <c r="N84" s="25">
        <v>0.98</v>
      </c>
      <c r="O84" s="25">
        <v>0.98</v>
      </c>
      <c r="P84" s="25">
        <v>0.98</v>
      </c>
      <c r="Q84" s="25">
        <v>0.98</v>
      </c>
      <c r="R84" s="25">
        <v>0.98</v>
      </c>
      <c r="S84" s="25">
        <v>0.98</v>
      </c>
      <c r="T84" s="25">
        <v>0.98</v>
      </c>
      <c r="U84" s="25">
        <v>0.98</v>
      </c>
      <c r="V84" s="25">
        <v>0.98</v>
      </c>
      <c r="W84" s="25">
        <v>0.98</v>
      </c>
      <c r="X84" s="25">
        <v>0.98</v>
      </c>
      <c r="Y84" s="25">
        <v>0.98</v>
      </c>
    </row>
    <row r="85" spans="1:25" ht="85.5" customHeight="1" x14ac:dyDescent="0.25">
      <c r="A85" s="39">
        <v>6</v>
      </c>
      <c r="B85" s="176" t="s">
        <v>39</v>
      </c>
      <c r="C85" s="176" t="s">
        <v>40</v>
      </c>
      <c r="D85" s="176" t="s">
        <v>41</v>
      </c>
      <c r="E85" s="3" t="s">
        <v>42</v>
      </c>
      <c r="F85" s="4" t="s">
        <v>602</v>
      </c>
      <c r="G85" s="17" t="s">
        <v>43</v>
      </c>
      <c r="H85" s="1">
        <v>1</v>
      </c>
      <c r="I85" s="1">
        <f>SUM(N85:Y85)</f>
        <v>1</v>
      </c>
      <c r="J85" s="5">
        <f t="shared" si="5"/>
        <v>1</v>
      </c>
      <c r="K85" s="176" t="s">
        <v>44</v>
      </c>
      <c r="L85" s="188"/>
      <c r="M85" s="176"/>
      <c r="N85" s="23"/>
      <c r="O85" s="23"/>
      <c r="P85" s="26"/>
      <c r="Q85" s="23"/>
      <c r="R85" s="23"/>
      <c r="S85" s="26"/>
      <c r="T85" s="23"/>
      <c r="U85" s="23"/>
      <c r="V85" s="26"/>
      <c r="W85" s="21">
        <v>1</v>
      </c>
      <c r="X85" s="23"/>
      <c r="Y85" s="26"/>
    </row>
    <row r="86" spans="1:25" ht="85.5" customHeight="1" x14ac:dyDescent="0.25">
      <c r="A86" s="39">
        <v>7</v>
      </c>
      <c r="B86" s="176"/>
      <c r="C86" s="176"/>
      <c r="D86" s="176"/>
      <c r="E86" s="3" t="s">
        <v>45</v>
      </c>
      <c r="F86" s="4" t="s">
        <v>603</v>
      </c>
      <c r="G86" s="18" t="s">
        <v>518</v>
      </c>
      <c r="H86" s="8">
        <v>0.8</v>
      </c>
      <c r="I86" s="5">
        <f>AVERAGE(N86:Y86)</f>
        <v>0.8</v>
      </c>
      <c r="J86" s="5">
        <f t="shared" si="5"/>
        <v>1</v>
      </c>
      <c r="K86" s="176"/>
      <c r="L86" s="188"/>
      <c r="M86" s="176"/>
      <c r="N86" s="23"/>
      <c r="O86" s="23"/>
      <c r="P86" s="23"/>
      <c r="Q86" s="23"/>
      <c r="R86" s="23"/>
      <c r="S86" s="23"/>
      <c r="T86" s="23"/>
      <c r="U86" s="23"/>
      <c r="V86" s="23"/>
      <c r="W86" s="25">
        <v>0.8</v>
      </c>
      <c r="X86" s="23"/>
      <c r="Y86" s="23"/>
    </row>
    <row r="87" spans="1:25" ht="288.75" customHeight="1" x14ac:dyDescent="0.25">
      <c r="A87" s="39">
        <v>8</v>
      </c>
      <c r="B87" s="176"/>
      <c r="C87" s="176"/>
      <c r="D87" s="176"/>
      <c r="E87" s="13" t="s">
        <v>47</v>
      </c>
      <c r="F87" s="15" t="s">
        <v>48</v>
      </c>
      <c r="G87" s="11" t="s">
        <v>49</v>
      </c>
      <c r="H87" s="1">
        <v>3</v>
      </c>
      <c r="I87" s="1">
        <f>+R87+T87+W87</f>
        <v>3</v>
      </c>
      <c r="J87" s="5">
        <f t="shared" si="5"/>
        <v>1</v>
      </c>
      <c r="K87" s="17" t="s">
        <v>50</v>
      </c>
      <c r="L87" s="188"/>
      <c r="M87" s="176"/>
      <c r="N87" s="47"/>
      <c r="O87" s="23"/>
      <c r="P87" s="47"/>
      <c r="Q87" s="47"/>
      <c r="R87" s="21">
        <v>1</v>
      </c>
      <c r="S87" s="23"/>
      <c r="T87" s="21">
        <v>1</v>
      </c>
      <c r="U87" s="23"/>
      <c r="V87" s="47"/>
      <c r="W87" s="21">
        <v>1</v>
      </c>
      <c r="X87" s="23"/>
      <c r="Y87" s="47"/>
    </row>
    <row r="88" spans="1:25" ht="189.75" customHeight="1" x14ac:dyDescent="0.25">
      <c r="A88" s="40">
        <v>9</v>
      </c>
      <c r="B88" s="18" t="s">
        <v>39</v>
      </c>
      <c r="C88" s="18" t="s">
        <v>40</v>
      </c>
      <c r="D88" s="18" t="s">
        <v>51</v>
      </c>
      <c r="E88" s="13" t="s">
        <v>52</v>
      </c>
      <c r="F88" s="20" t="s">
        <v>63</v>
      </c>
      <c r="G88" s="18" t="s">
        <v>54</v>
      </c>
      <c r="H88" s="8">
        <v>0.2</v>
      </c>
      <c r="I88" s="8">
        <f>+S88+V88+Y88</f>
        <v>0.2</v>
      </c>
      <c r="J88" s="5">
        <f>+I88/H88</f>
        <v>1</v>
      </c>
      <c r="K88" s="18" t="s">
        <v>55</v>
      </c>
      <c r="L88" s="28">
        <v>0</v>
      </c>
      <c r="M88" s="18" t="s">
        <v>56</v>
      </c>
      <c r="N88" s="23"/>
      <c r="O88" s="23"/>
      <c r="P88" s="23"/>
      <c r="Q88" s="23"/>
      <c r="R88" s="23"/>
      <c r="S88" s="25">
        <v>0.05</v>
      </c>
      <c r="T88" s="23"/>
      <c r="U88" s="23"/>
      <c r="V88" s="25">
        <v>0.05</v>
      </c>
      <c r="W88" s="23"/>
      <c r="X88" s="23"/>
      <c r="Y88" s="25">
        <v>0.1</v>
      </c>
    </row>
    <row r="89" spans="1:25" ht="20.25" x14ac:dyDescent="0.25">
      <c r="A89" s="171" t="s">
        <v>69</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row>
    <row r="90" spans="1:25" x14ac:dyDescent="0.25">
      <c r="A90" s="172" t="s">
        <v>2</v>
      </c>
      <c r="B90" s="172" t="s">
        <v>3</v>
      </c>
      <c r="C90" s="172" t="s">
        <v>4</v>
      </c>
      <c r="D90" s="172" t="s">
        <v>5</v>
      </c>
      <c r="E90" s="172" t="s">
        <v>6</v>
      </c>
      <c r="F90" s="173" t="s">
        <v>7</v>
      </c>
      <c r="G90" s="173" t="s">
        <v>8</v>
      </c>
      <c r="H90" s="172" t="s">
        <v>9</v>
      </c>
      <c r="I90" s="172" t="s">
        <v>10</v>
      </c>
      <c r="J90" s="173" t="s">
        <v>11</v>
      </c>
      <c r="K90" s="173" t="s">
        <v>12</v>
      </c>
      <c r="L90" s="172" t="s">
        <v>13</v>
      </c>
      <c r="M90" s="173" t="s">
        <v>14</v>
      </c>
      <c r="N90" s="172" t="s">
        <v>15</v>
      </c>
      <c r="O90" s="172"/>
      <c r="P90" s="172"/>
      <c r="Q90" s="172" t="s">
        <v>16</v>
      </c>
      <c r="R90" s="172"/>
      <c r="S90" s="172"/>
      <c r="T90" s="172" t="s">
        <v>17</v>
      </c>
      <c r="U90" s="172"/>
      <c r="V90" s="172"/>
      <c r="W90" s="172" t="s">
        <v>18</v>
      </c>
      <c r="X90" s="172"/>
      <c r="Y90" s="172"/>
    </row>
    <row r="91" spans="1:25" x14ac:dyDescent="0.25">
      <c r="A91" s="172"/>
      <c r="B91" s="172"/>
      <c r="C91" s="172"/>
      <c r="D91" s="172"/>
      <c r="E91" s="172"/>
      <c r="F91" s="173"/>
      <c r="G91" s="173"/>
      <c r="H91" s="172"/>
      <c r="I91" s="172"/>
      <c r="J91" s="173"/>
      <c r="K91" s="173"/>
      <c r="L91" s="172"/>
      <c r="M91" s="173"/>
      <c r="N91" s="172"/>
      <c r="O91" s="172"/>
      <c r="P91" s="172"/>
      <c r="Q91" s="172"/>
      <c r="R91" s="172"/>
      <c r="S91" s="172"/>
      <c r="T91" s="172"/>
      <c r="U91" s="172"/>
      <c r="V91" s="172"/>
      <c r="W91" s="172"/>
      <c r="X91" s="172"/>
      <c r="Y91" s="172"/>
    </row>
    <row r="92" spans="1:25" ht="18.75" x14ac:dyDescent="0.25">
      <c r="A92" s="172"/>
      <c r="B92" s="172"/>
      <c r="C92" s="172"/>
      <c r="D92" s="172"/>
      <c r="E92" s="172"/>
      <c r="F92" s="173"/>
      <c r="G92" s="173"/>
      <c r="H92" s="172"/>
      <c r="I92" s="172" t="s">
        <v>19</v>
      </c>
      <c r="J92" s="173" t="s">
        <v>11</v>
      </c>
      <c r="K92" s="173"/>
      <c r="L92" s="172"/>
      <c r="M92" s="173"/>
      <c r="N92" s="35">
        <v>1</v>
      </c>
      <c r="O92" s="35">
        <v>2</v>
      </c>
      <c r="P92" s="35">
        <v>3</v>
      </c>
      <c r="Q92" s="35">
        <v>1</v>
      </c>
      <c r="R92" s="35">
        <v>2</v>
      </c>
      <c r="S92" s="35">
        <v>3</v>
      </c>
      <c r="T92" s="35">
        <v>1</v>
      </c>
      <c r="U92" s="35">
        <v>2</v>
      </c>
      <c r="V92" s="35">
        <v>3</v>
      </c>
      <c r="W92" s="35">
        <v>1</v>
      </c>
      <c r="X92" s="35">
        <v>2</v>
      </c>
      <c r="Y92" s="35">
        <v>3</v>
      </c>
    </row>
    <row r="93" spans="1:25" ht="56.25" customHeight="1" x14ac:dyDescent="0.25">
      <c r="A93" s="187">
        <v>1</v>
      </c>
      <c r="B93" s="176" t="s">
        <v>20</v>
      </c>
      <c r="C93" s="176" t="s">
        <v>58</v>
      </c>
      <c r="D93" s="176" t="s">
        <v>59</v>
      </c>
      <c r="E93" s="186" t="s">
        <v>21</v>
      </c>
      <c r="F93" s="170" t="s">
        <v>22</v>
      </c>
      <c r="G93" s="17" t="s">
        <v>23</v>
      </c>
      <c r="H93" s="1">
        <v>24</v>
      </c>
      <c r="I93" s="1">
        <f>SUM(N93:Y93)</f>
        <v>24</v>
      </c>
      <c r="J93" s="5">
        <f t="shared" ref="J93:J100" si="6">I93/H93</f>
        <v>1</v>
      </c>
      <c r="K93" s="170" t="s">
        <v>24</v>
      </c>
      <c r="L93" s="189">
        <v>750050</v>
      </c>
      <c r="M93" s="170" t="s">
        <v>25</v>
      </c>
      <c r="N93" s="21">
        <v>2</v>
      </c>
      <c r="O93" s="21">
        <v>2</v>
      </c>
      <c r="P93" s="21">
        <v>2</v>
      </c>
      <c r="Q93" s="21">
        <v>2</v>
      </c>
      <c r="R93" s="21">
        <v>2</v>
      </c>
      <c r="S93" s="21">
        <v>2</v>
      </c>
      <c r="T93" s="21">
        <v>2</v>
      </c>
      <c r="U93" s="21">
        <v>2</v>
      </c>
      <c r="V93" s="21">
        <v>2</v>
      </c>
      <c r="W93" s="21">
        <v>2</v>
      </c>
      <c r="X93" s="21">
        <v>2</v>
      </c>
      <c r="Y93" s="21">
        <v>2</v>
      </c>
    </row>
    <row r="94" spans="1:25" ht="56.25" customHeight="1" x14ac:dyDescent="0.25">
      <c r="A94" s="187"/>
      <c r="B94" s="176"/>
      <c r="C94" s="176"/>
      <c r="D94" s="176"/>
      <c r="E94" s="186"/>
      <c r="F94" s="170"/>
      <c r="G94" s="17" t="s">
        <v>26</v>
      </c>
      <c r="H94" s="1">
        <v>48</v>
      </c>
      <c r="I94" s="1">
        <f>SUM(N94:Y94)</f>
        <v>48</v>
      </c>
      <c r="J94" s="5">
        <f t="shared" si="6"/>
        <v>1</v>
      </c>
      <c r="K94" s="170"/>
      <c r="L94" s="189"/>
      <c r="M94" s="170"/>
      <c r="N94" s="21">
        <v>4</v>
      </c>
      <c r="O94" s="21">
        <v>4</v>
      </c>
      <c r="P94" s="21">
        <v>4</v>
      </c>
      <c r="Q94" s="21">
        <v>4</v>
      </c>
      <c r="R94" s="21">
        <v>4</v>
      </c>
      <c r="S94" s="21">
        <v>4</v>
      </c>
      <c r="T94" s="21">
        <v>4</v>
      </c>
      <c r="U94" s="21">
        <v>4</v>
      </c>
      <c r="V94" s="21">
        <v>4</v>
      </c>
      <c r="W94" s="21">
        <v>4</v>
      </c>
      <c r="X94" s="21">
        <v>4</v>
      </c>
      <c r="Y94" s="21">
        <v>4</v>
      </c>
    </row>
    <row r="95" spans="1:25" ht="56.25" customHeight="1" x14ac:dyDescent="0.25">
      <c r="A95" s="187"/>
      <c r="B95" s="176"/>
      <c r="C95" s="176"/>
      <c r="D95" s="176"/>
      <c r="E95" s="186"/>
      <c r="F95" s="170"/>
      <c r="G95" s="17" t="s">
        <v>27</v>
      </c>
      <c r="H95" s="1">
        <v>176</v>
      </c>
      <c r="I95" s="1">
        <f>SUM(N95:Y95)</f>
        <v>176</v>
      </c>
      <c r="J95" s="5">
        <f t="shared" si="6"/>
        <v>1</v>
      </c>
      <c r="K95" s="170"/>
      <c r="L95" s="189"/>
      <c r="M95" s="170"/>
      <c r="N95" s="21">
        <v>14</v>
      </c>
      <c r="O95" s="21">
        <v>14</v>
      </c>
      <c r="P95" s="21">
        <v>14</v>
      </c>
      <c r="Q95" s="21">
        <v>14</v>
      </c>
      <c r="R95" s="21">
        <v>15</v>
      </c>
      <c r="S95" s="21">
        <v>15</v>
      </c>
      <c r="T95" s="21">
        <v>15</v>
      </c>
      <c r="U95" s="21">
        <v>15</v>
      </c>
      <c r="V95" s="21">
        <v>15</v>
      </c>
      <c r="W95" s="21">
        <v>15</v>
      </c>
      <c r="X95" s="21">
        <v>15</v>
      </c>
      <c r="Y95" s="21">
        <v>15</v>
      </c>
    </row>
    <row r="96" spans="1:25" ht="150" x14ac:dyDescent="0.25">
      <c r="A96" s="39">
        <v>2</v>
      </c>
      <c r="B96" s="176"/>
      <c r="C96" s="176"/>
      <c r="D96" s="176"/>
      <c r="E96" s="14" t="s">
        <v>28</v>
      </c>
      <c r="F96" s="15" t="s">
        <v>29</v>
      </c>
      <c r="G96" s="17" t="s">
        <v>30</v>
      </c>
      <c r="H96" s="8">
        <v>0.95</v>
      </c>
      <c r="I96" s="5">
        <f>AVERAGE(N96:Y96)</f>
        <v>0.94999999999999984</v>
      </c>
      <c r="J96" s="5">
        <f t="shared" si="6"/>
        <v>0.99999999999999989</v>
      </c>
      <c r="K96" s="170"/>
      <c r="L96" s="189"/>
      <c r="M96" s="170"/>
      <c r="N96" s="25">
        <v>0.95</v>
      </c>
      <c r="O96" s="25">
        <v>0.95</v>
      </c>
      <c r="P96" s="25">
        <v>0.95</v>
      </c>
      <c r="Q96" s="25">
        <v>0.95</v>
      </c>
      <c r="R96" s="25">
        <v>0.95</v>
      </c>
      <c r="S96" s="25">
        <v>0.95</v>
      </c>
      <c r="T96" s="25">
        <v>0.95</v>
      </c>
      <c r="U96" s="25">
        <v>0.95</v>
      </c>
      <c r="V96" s="25">
        <v>0.95</v>
      </c>
      <c r="W96" s="25">
        <v>0.95</v>
      </c>
      <c r="X96" s="25">
        <v>0.95</v>
      </c>
      <c r="Y96" s="25">
        <v>0.95</v>
      </c>
    </row>
    <row r="97" spans="1:25" ht="112.5" customHeight="1" x14ac:dyDescent="0.25">
      <c r="A97" s="39">
        <v>3</v>
      </c>
      <c r="B97" s="176"/>
      <c r="C97" s="176"/>
      <c r="D97" s="176"/>
      <c r="E97" s="12" t="s">
        <v>31</v>
      </c>
      <c r="F97" s="170" t="s">
        <v>32</v>
      </c>
      <c r="G97" s="17" t="s">
        <v>33</v>
      </c>
      <c r="H97" s="8">
        <v>0.95</v>
      </c>
      <c r="I97" s="5">
        <f>AVERAGE(N97:Y97)</f>
        <v>0.94999999999999984</v>
      </c>
      <c r="J97" s="5">
        <f t="shared" si="6"/>
        <v>0.99999999999999989</v>
      </c>
      <c r="K97" s="170"/>
      <c r="L97" s="189"/>
      <c r="M97" s="170"/>
      <c r="N97" s="25">
        <v>0.95</v>
      </c>
      <c r="O97" s="25">
        <v>0.95</v>
      </c>
      <c r="P97" s="25">
        <v>0.95</v>
      </c>
      <c r="Q97" s="25">
        <v>0.95</v>
      </c>
      <c r="R97" s="25">
        <v>0.95</v>
      </c>
      <c r="S97" s="25">
        <v>0.95</v>
      </c>
      <c r="T97" s="25">
        <v>0.95</v>
      </c>
      <c r="U97" s="25">
        <v>0.95</v>
      </c>
      <c r="V97" s="25">
        <v>0.95</v>
      </c>
      <c r="W97" s="25">
        <v>0.95</v>
      </c>
      <c r="X97" s="25">
        <v>0.95</v>
      </c>
      <c r="Y97" s="25">
        <v>0.95</v>
      </c>
    </row>
    <row r="98" spans="1:25" ht="112.5" customHeight="1" x14ac:dyDescent="0.25">
      <c r="A98" s="39">
        <v>4</v>
      </c>
      <c r="B98" s="176"/>
      <c r="C98" s="176"/>
      <c r="D98" s="176"/>
      <c r="E98" s="12" t="s">
        <v>34</v>
      </c>
      <c r="F98" s="170"/>
      <c r="G98" s="17" t="s">
        <v>35</v>
      </c>
      <c r="H98" s="8">
        <v>0.95</v>
      </c>
      <c r="I98" s="5">
        <f>AVERAGE(N98:Y98)</f>
        <v>0.94999999999999984</v>
      </c>
      <c r="J98" s="5">
        <f t="shared" si="6"/>
        <v>0.99999999999999989</v>
      </c>
      <c r="K98" s="170"/>
      <c r="L98" s="189"/>
      <c r="M98" s="170"/>
      <c r="N98" s="25">
        <v>0.95</v>
      </c>
      <c r="O98" s="25">
        <v>0.95</v>
      </c>
      <c r="P98" s="25">
        <v>0.95</v>
      </c>
      <c r="Q98" s="25">
        <v>0.95</v>
      </c>
      <c r="R98" s="25">
        <v>0.95</v>
      </c>
      <c r="S98" s="25">
        <v>0.95</v>
      </c>
      <c r="T98" s="25">
        <v>0.95</v>
      </c>
      <c r="U98" s="25">
        <v>0.95</v>
      </c>
      <c r="V98" s="25">
        <v>0.95</v>
      </c>
      <c r="W98" s="25">
        <v>0.95</v>
      </c>
      <c r="X98" s="25">
        <v>0.95</v>
      </c>
      <c r="Y98" s="25">
        <v>0.95</v>
      </c>
    </row>
    <row r="99" spans="1:25" ht="93.75" x14ac:dyDescent="0.25">
      <c r="A99" s="39">
        <v>5</v>
      </c>
      <c r="B99" s="176"/>
      <c r="C99" s="176"/>
      <c r="D99" s="176"/>
      <c r="E99" s="12" t="s">
        <v>36</v>
      </c>
      <c r="F99" s="13" t="s">
        <v>37</v>
      </c>
      <c r="G99" s="17" t="s">
        <v>38</v>
      </c>
      <c r="H99" s="8">
        <v>0.98</v>
      </c>
      <c r="I99" s="5">
        <f>AVERAGE(N99:Y99)</f>
        <v>0.98000000000000032</v>
      </c>
      <c r="J99" s="5">
        <f t="shared" si="6"/>
        <v>1.0000000000000004</v>
      </c>
      <c r="K99" s="170"/>
      <c r="L99" s="189"/>
      <c r="M99" s="170"/>
      <c r="N99" s="25">
        <v>0.98</v>
      </c>
      <c r="O99" s="25">
        <v>0.98</v>
      </c>
      <c r="P99" s="25">
        <v>0.98</v>
      </c>
      <c r="Q99" s="25">
        <v>0.98</v>
      </c>
      <c r="R99" s="25">
        <v>0.98</v>
      </c>
      <c r="S99" s="25">
        <v>0.98</v>
      </c>
      <c r="T99" s="25">
        <v>0.98</v>
      </c>
      <c r="U99" s="25">
        <v>0.98</v>
      </c>
      <c r="V99" s="25">
        <v>0.98</v>
      </c>
      <c r="W99" s="25">
        <v>0.98</v>
      </c>
      <c r="X99" s="25">
        <v>0.98</v>
      </c>
      <c r="Y99" s="25">
        <v>0.98</v>
      </c>
    </row>
    <row r="100" spans="1:25" ht="225" x14ac:dyDescent="0.25">
      <c r="A100" s="39">
        <v>8</v>
      </c>
      <c r="B100" s="11"/>
      <c r="C100" s="11"/>
      <c r="D100" s="11"/>
      <c r="E100" s="13" t="s">
        <v>47</v>
      </c>
      <c r="F100" s="15" t="s">
        <v>48</v>
      </c>
      <c r="G100" s="11" t="s">
        <v>49</v>
      </c>
      <c r="H100" s="1">
        <v>2</v>
      </c>
      <c r="I100" s="1">
        <f>+Q100+R100+S100+T100+W100</f>
        <v>2</v>
      </c>
      <c r="J100" s="5">
        <f t="shared" si="6"/>
        <v>1</v>
      </c>
      <c r="K100" s="13" t="s">
        <v>50</v>
      </c>
      <c r="L100" s="189"/>
      <c r="M100" s="170"/>
      <c r="N100" s="47"/>
      <c r="O100" s="23"/>
      <c r="P100" s="47"/>
      <c r="Q100" s="23"/>
      <c r="R100" s="23"/>
      <c r="S100" s="23"/>
      <c r="T100" s="21">
        <v>1</v>
      </c>
      <c r="U100" s="23"/>
      <c r="V100" s="47"/>
      <c r="W100" s="21">
        <v>1</v>
      </c>
      <c r="X100" s="23"/>
      <c r="Y100" s="47"/>
    </row>
    <row r="101" spans="1:25" ht="216.75" customHeight="1" x14ac:dyDescent="0.25">
      <c r="A101" s="40">
        <v>9</v>
      </c>
      <c r="B101" s="18" t="s">
        <v>39</v>
      </c>
      <c r="C101" s="18" t="s">
        <v>40</v>
      </c>
      <c r="D101" s="18" t="s">
        <v>51</v>
      </c>
      <c r="E101" s="13" t="s">
        <v>52</v>
      </c>
      <c r="F101" s="20" t="s">
        <v>63</v>
      </c>
      <c r="G101" s="18" t="s">
        <v>54</v>
      </c>
      <c r="H101" s="8">
        <v>0.2</v>
      </c>
      <c r="I101" s="8">
        <f>+S101+V101+Y101</f>
        <v>0.2</v>
      </c>
      <c r="J101" s="5">
        <f>+I101/H101</f>
        <v>1</v>
      </c>
      <c r="K101" s="13" t="s">
        <v>55</v>
      </c>
      <c r="L101" s="49">
        <v>0</v>
      </c>
      <c r="M101" s="13" t="s">
        <v>56</v>
      </c>
      <c r="N101" s="23"/>
      <c r="O101" s="23"/>
      <c r="P101" s="23"/>
      <c r="Q101" s="23"/>
      <c r="R101" s="23"/>
      <c r="S101" s="25">
        <v>0.05</v>
      </c>
      <c r="T101" s="23"/>
      <c r="U101" s="23"/>
      <c r="V101" s="25">
        <v>0.05</v>
      </c>
      <c r="W101" s="23"/>
      <c r="X101" s="23"/>
      <c r="Y101" s="25">
        <v>0.1</v>
      </c>
    </row>
    <row r="102" spans="1:25" ht="20.25" x14ac:dyDescent="0.25">
      <c r="A102" s="171" t="s">
        <v>617</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row>
    <row r="103" spans="1:25" x14ac:dyDescent="0.25">
      <c r="A103" s="172" t="s">
        <v>2</v>
      </c>
      <c r="B103" s="172" t="s">
        <v>3</v>
      </c>
      <c r="C103" s="172" t="s">
        <v>4</v>
      </c>
      <c r="D103" s="172" t="s">
        <v>5</v>
      </c>
      <c r="E103" s="172" t="s">
        <v>6</v>
      </c>
      <c r="F103" s="173" t="s">
        <v>7</v>
      </c>
      <c r="G103" s="173" t="s">
        <v>8</v>
      </c>
      <c r="H103" s="172" t="s">
        <v>9</v>
      </c>
      <c r="I103" s="172" t="s">
        <v>10</v>
      </c>
      <c r="J103" s="173" t="s">
        <v>11</v>
      </c>
      <c r="K103" s="173" t="s">
        <v>12</v>
      </c>
      <c r="L103" s="172" t="s">
        <v>13</v>
      </c>
      <c r="M103" s="173" t="s">
        <v>14</v>
      </c>
      <c r="N103" s="172" t="s">
        <v>15</v>
      </c>
      <c r="O103" s="172"/>
      <c r="P103" s="172"/>
      <c r="Q103" s="172" t="s">
        <v>16</v>
      </c>
      <c r="R103" s="172"/>
      <c r="S103" s="172"/>
      <c r="T103" s="172" t="s">
        <v>17</v>
      </c>
      <c r="U103" s="172"/>
      <c r="V103" s="172"/>
      <c r="W103" s="172" t="s">
        <v>18</v>
      </c>
      <c r="X103" s="172"/>
      <c r="Y103" s="172"/>
    </row>
    <row r="104" spans="1:25" x14ac:dyDescent="0.25">
      <c r="A104" s="172"/>
      <c r="B104" s="172"/>
      <c r="C104" s="172"/>
      <c r="D104" s="172"/>
      <c r="E104" s="172"/>
      <c r="F104" s="173"/>
      <c r="G104" s="173"/>
      <c r="H104" s="172"/>
      <c r="I104" s="172"/>
      <c r="J104" s="173"/>
      <c r="K104" s="173"/>
      <c r="L104" s="172"/>
      <c r="M104" s="173"/>
      <c r="N104" s="172"/>
      <c r="O104" s="172"/>
      <c r="P104" s="172"/>
      <c r="Q104" s="172"/>
      <c r="R104" s="172"/>
      <c r="S104" s="172"/>
      <c r="T104" s="172"/>
      <c r="U104" s="172"/>
      <c r="V104" s="172"/>
      <c r="W104" s="172"/>
      <c r="X104" s="172"/>
      <c r="Y104" s="172"/>
    </row>
    <row r="105" spans="1:25" ht="18.75" x14ac:dyDescent="0.25">
      <c r="A105" s="172"/>
      <c r="B105" s="172"/>
      <c r="C105" s="172"/>
      <c r="D105" s="172"/>
      <c r="E105" s="172"/>
      <c r="F105" s="173"/>
      <c r="G105" s="173"/>
      <c r="H105" s="172"/>
      <c r="I105" s="172" t="s">
        <v>19</v>
      </c>
      <c r="J105" s="173" t="s">
        <v>11</v>
      </c>
      <c r="K105" s="173"/>
      <c r="L105" s="172"/>
      <c r="M105" s="173"/>
      <c r="N105" s="35">
        <v>1</v>
      </c>
      <c r="O105" s="35">
        <v>2</v>
      </c>
      <c r="P105" s="35">
        <v>3</v>
      </c>
      <c r="Q105" s="35">
        <v>1</v>
      </c>
      <c r="R105" s="35">
        <v>2</v>
      </c>
      <c r="S105" s="35">
        <v>3</v>
      </c>
      <c r="T105" s="35">
        <v>1</v>
      </c>
      <c r="U105" s="35">
        <v>2</v>
      </c>
      <c r="V105" s="35">
        <v>3</v>
      </c>
      <c r="W105" s="35">
        <v>1</v>
      </c>
      <c r="X105" s="35">
        <v>2</v>
      </c>
      <c r="Y105" s="35">
        <v>3</v>
      </c>
    </row>
    <row r="106" spans="1:25" ht="37.5" customHeight="1" x14ac:dyDescent="0.25">
      <c r="A106" s="187">
        <v>1</v>
      </c>
      <c r="B106" s="176" t="s">
        <v>20</v>
      </c>
      <c r="C106" s="176" t="s">
        <v>58</v>
      </c>
      <c r="D106" s="176" t="s">
        <v>59</v>
      </c>
      <c r="E106" s="185" t="s">
        <v>21</v>
      </c>
      <c r="F106" s="166" t="s">
        <v>22</v>
      </c>
      <c r="G106" s="4" t="s">
        <v>23</v>
      </c>
      <c r="H106" s="1">
        <v>2127</v>
      </c>
      <c r="I106" s="1">
        <f>SUM(N106:Y106)</f>
        <v>2127</v>
      </c>
      <c r="J106" s="61">
        <f t="shared" ref="J106:J115" si="7">I106/H106</f>
        <v>1</v>
      </c>
      <c r="K106" s="168" t="s">
        <v>24</v>
      </c>
      <c r="L106" s="196">
        <v>0</v>
      </c>
      <c r="M106" s="176" t="s">
        <v>25</v>
      </c>
      <c r="N106" s="27">
        <v>177</v>
      </c>
      <c r="O106" s="27">
        <v>177</v>
      </c>
      <c r="P106" s="27">
        <v>178</v>
      </c>
      <c r="Q106" s="27">
        <v>177</v>
      </c>
      <c r="R106" s="27">
        <v>177</v>
      </c>
      <c r="S106" s="27">
        <v>178</v>
      </c>
      <c r="T106" s="27">
        <v>177</v>
      </c>
      <c r="U106" s="27">
        <v>177</v>
      </c>
      <c r="V106" s="27">
        <v>178</v>
      </c>
      <c r="W106" s="27">
        <v>177</v>
      </c>
      <c r="X106" s="27">
        <v>177</v>
      </c>
      <c r="Y106" s="27">
        <v>177</v>
      </c>
    </row>
    <row r="107" spans="1:25" ht="37.5" x14ac:dyDescent="0.25">
      <c r="A107" s="187"/>
      <c r="B107" s="176"/>
      <c r="C107" s="176"/>
      <c r="D107" s="176"/>
      <c r="E107" s="185"/>
      <c r="F107" s="166"/>
      <c r="G107" s="4" t="s">
        <v>26</v>
      </c>
      <c r="H107" s="1">
        <v>4973</v>
      </c>
      <c r="I107" s="1">
        <f>SUM(N107:Y107)</f>
        <v>4973</v>
      </c>
      <c r="J107" s="61">
        <f t="shared" si="7"/>
        <v>1</v>
      </c>
      <c r="K107" s="168"/>
      <c r="L107" s="196"/>
      <c r="M107" s="176"/>
      <c r="N107" s="27">
        <v>414</v>
      </c>
      <c r="O107" s="27">
        <v>414</v>
      </c>
      <c r="P107" s="27">
        <v>415</v>
      </c>
      <c r="Q107" s="27">
        <v>414</v>
      </c>
      <c r="R107" s="27">
        <v>414</v>
      </c>
      <c r="S107" s="27">
        <v>417</v>
      </c>
      <c r="T107" s="27">
        <v>414</v>
      </c>
      <c r="U107" s="27">
        <v>414</v>
      </c>
      <c r="V107" s="27">
        <v>415</v>
      </c>
      <c r="W107" s="27">
        <v>414</v>
      </c>
      <c r="X107" s="27">
        <v>414</v>
      </c>
      <c r="Y107" s="27">
        <v>414</v>
      </c>
    </row>
    <row r="108" spans="1:25" ht="37.5" x14ac:dyDescent="0.25">
      <c r="A108" s="187"/>
      <c r="B108" s="176"/>
      <c r="C108" s="176"/>
      <c r="D108" s="176"/>
      <c r="E108" s="185"/>
      <c r="F108" s="166"/>
      <c r="G108" s="4" t="s">
        <v>27</v>
      </c>
      <c r="H108" s="1">
        <v>17629</v>
      </c>
      <c r="I108" s="1">
        <f>SUM(N108:Y108)</f>
        <v>17629</v>
      </c>
      <c r="J108" s="61">
        <f t="shared" si="7"/>
        <v>1</v>
      </c>
      <c r="K108" s="168"/>
      <c r="L108" s="196"/>
      <c r="M108" s="176"/>
      <c r="N108" s="27">
        <v>1469</v>
      </c>
      <c r="O108" s="27">
        <v>1469</v>
      </c>
      <c r="P108" s="27">
        <v>1469</v>
      </c>
      <c r="Q108" s="27">
        <v>1469</v>
      </c>
      <c r="R108" s="27">
        <v>1469</v>
      </c>
      <c r="S108" s="27">
        <v>1470</v>
      </c>
      <c r="T108" s="27">
        <v>1469</v>
      </c>
      <c r="U108" s="27">
        <v>1469</v>
      </c>
      <c r="V108" s="27">
        <v>1469</v>
      </c>
      <c r="W108" s="27">
        <v>1469</v>
      </c>
      <c r="X108" s="27">
        <v>1469</v>
      </c>
      <c r="Y108" s="27">
        <v>1469</v>
      </c>
    </row>
    <row r="109" spans="1:25" ht="131.25" customHeight="1" x14ac:dyDescent="0.25">
      <c r="A109" s="39">
        <v>2</v>
      </c>
      <c r="B109" s="176"/>
      <c r="C109" s="176"/>
      <c r="D109" s="176"/>
      <c r="E109" s="6" t="s">
        <v>28</v>
      </c>
      <c r="F109" s="7" t="s">
        <v>29</v>
      </c>
      <c r="G109" s="4" t="s">
        <v>30</v>
      </c>
      <c r="H109" s="61">
        <v>0.95</v>
      </c>
      <c r="I109" s="61" cm="1">
        <f t="array" ref="I109">SUM(N109:Y109/12)</f>
        <v>0.94999999999999973</v>
      </c>
      <c r="J109" s="61">
        <f t="shared" si="7"/>
        <v>0.99999999999999978</v>
      </c>
      <c r="K109" s="168"/>
      <c r="L109" s="196"/>
      <c r="M109" s="176"/>
      <c r="N109" s="25">
        <v>0.95</v>
      </c>
      <c r="O109" s="25">
        <v>0.95</v>
      </c>
      <c r="P109" s="25">
        <v>0.95</v>
      </c>
      <c r="Q109" s="25">
        <v>0.95</v>
      </c>
      <c r="R109" s="25">
        <v>0.95</v>
      </c>
      <c r="S109" s="25">
        <v>0.95</v>
      </c>
      <c r="T109" s="25">
        <v>0.95</v>
      </c>
      <c r="U109" s="25">
        <v>0.95</v>
      </c>
      <c r="V109" s="25">
        <v>0.95</v>
      </c>
      <c r="W109" s="25">
        <v>0.95</v>
      </c>
      <c r="X109" s="25">
        <v>0.95</v>
      </c>
      <c r="Y109" s="25">
        <v>0.95</v>
      </c>
    </row>
    <row r="110" spans="1:25" ht="37.5" customHeight="1" x14ac:dyDescent="0.25">
      <c r="A110" s="39">
        <v>3</v>
      </c>
      <c r="B110" s="176"/>
      <c r="C110" s="176"/>
      <c r="D110" s="176"/>
      <c r="E110" s="2" t="s">
        <v>31</v>
      </c>
      <c r="F110" s="166" t="s">
        <v>32</v>
      </c>
      <c r="G110" s="4" t="s">
        <v>33</v>
      </c>
      <c r="H110" s="61">
        <v>0.95</v>
      </c>
      <c r="I110" s="61" cm="1">
        <f t="array" ref="I110">SUM(N110:Y110/12)</f>
        <v>0.94999999999999973</v>
      </c>
      <c r="J110" s="61">
        <f t="shared" si="7"/>
        <v>0.99999999999999978</v>
      </c>
      <c r="K110" s="168"/>
      <c r="L110" s="196"/>
      <c r="M110" s="176"/>
      <c r="N110" s="25">
        <v>0.95</v>
      </c>
      <c r="O110" s="25">
        <v>0.95</v>
      </c>
      <c r="P110" s="25">
        <v>0.95</v>
      </c>
      <c r="Q110" s="25">
        <v>0.95</v>
      </c>
      <c r="R110" s="25">
        <v>0.95</v>
      </c>
      <c r="S110" s="25">
        <v>0.95</v>
      </c>
      <c r="T110" s="25">
        <v>0.95</v>
      </c>
      <c r="U110" s="25">
        <v>0.95</v>
      </c>
      <c r="V110" s="25">
        <v>0.95</v>
      </c>
      <c r="W110" s="25">
        <v>0.95</v>
      </c>
      <c r="X110" s="25">
        <v>0.95</v>
      </c>
      <c r="Y110" s="25">
        <v>0.95</v>
      </c>
    </row>
    <row r="111" spans="1:25" ht="37.5" x14ac:dyDescent="0.25">
      <c r="A111" s="39">
        <v>4</v>
      </c>
      <c r="B111" s="176"/>
      <c r="C111" s="176"/>
      <c r="D111" s="176"/>
      <c r="E111" s="2" t="s">
        <v>34</v>
      </c>
      <c r="F111" s="166"/>
      <c r="G111" s="4" t="s">
        <v>35</v>
      </c>
      <c r="H111" s="61">
        <v>0.95</v>
      </c>
      <c r="I111" s="61" cm="1">
        <f t="array" ref="I111">SUM(N111:Y111/12)</f>
        <v>0.94999999999999973</v>
      </c>
      <c r="J111" s="61">
        <f t="shared" si="7"/>
        <v>0.99999999999999978</v>
      </c>
      <c r="K111" s="168"/>
      <c r="L111" s="196"/>
      <c r="M111" s="176"/>
      <c r="N111" s="25">
        <v>0.95</v>
      </c>
      <c r="O111" s="25">
        <v>0.95</v>
      </c>
      <c r="P111" s="25">
        <v>0.95</v>
      </c>
      <c r="Q111" s="25">
        <v>0.95</v>
      </c>
      <c r="R111" s="25">
        <v>0.95</v>
      </c>
      <c r="S111" s="25">
        <v>0.95</v>
      </c>
      <c r="T111" s="25">
        <v>0.95</v>
      </c>
      <c r="U111" s="25">
        <v>0.95</v>
      </c>
      <c r="V111" s="25">
        <v>0.95</v>
      </c>
      <c r="W111" s="25">
        <v>0.95</v>
      </c>
      <c r="X111" s="25">
        <v>0.95</v>
      </c>
      <c r="Y111" s="25">
        <v>0.95</v>
      </c>
    </row>
    <row r="112" spans="1:25" ht="93.75" x14ac:dyDescent="0.25">
      <c r="A112" s="39">
        <v>5</v>
      </c>
      <c r="B112" s="176"/>
      <c r="C112" s="176"/>
      <c r="D112" s="176"/>
      <c r="E112" s="2" t="s">
        <v>36</v>
      </c>
      <c r="F112" s="3" t="s">
        <v>37</v>
      </c>
      <c r="G112" s="4" t="s">
        <v>38</v>
      </c>
      <c r="H112" s="61">
        <v>0.98</v>
      </c>
      <c r="I112" s="61" cm="1">
        <f t="array" ref="I112">SUM(N112:Y112/12)</f>
        <v>0.98</v>
      </c>
      <c r="J112" s="61">
        <f t="shared" si="7"/>
        <v>1</v>
      </c>
      <c r="K112" s="168"/>
      <c r="L112" s="196"/>
      <c r="M112" s="176"/>
      <c r="N112" s="25">
        <v>0.98</v>
      </c>
      <c r="O112" s="25">
        <v>0.98</v>
      </c>
      <c r="P112" s="25">
        <v>0.98</v>
      </c>
      <c r="Q112" s="25">
        <v>0.98</v>
      </c>
      <c r="R112" s="25">
        <v>0.98</v>
      </c>
      <c r="S112" s="25">
        <v>0.98</v>
      </c>
      <c r="T112" s="25">
        <v>0.98</v>
      </c>
      <c r="U112" s="25">
        <v>0.98</v>
      </c>
      <c r="V112" s="25">
        <v>0.98</v>
      </c>
      <c r="W112" s="25">
        <v>0.98</v>
      </c>
      <c r="X112" s="25">
        <v>0.98</v>
      </c>
      <c r="Y112" s="25">
        <v>0.98</v>
      </c>
    </row>
    <row r="113" spans="1:25" ht="132" customHeight="1" x14ac:dyDescent="0.25">
      <c r="A113" s="39">
        <v>6</v>
      </c>
      <c r="B113" s="176" t="s">
        <v>39</v>
      </c>
      <c r="C113" s="176" t="s">
        <v>40</v>
      </c>
      <c r="D113" s="176" t="s">
        <v>41</v>
      </c>
      <c r="E113" s="3" t="s">
        <v>42</v>
      </c>
      <c r="F113" s="149" t="s">
        <v>618</v>
      </c>
      <c r="G113" s="4" t="s">
        <v>70</v>
      </c>
      <c r="H113" s="1">
        <v>7</v>
      </c>
      <c r="I113" s="1">
        <f>SUM(N113:Y113)</f>
        <v>7</v>
      </c>
      <c r="J113" s="61">
        <f t="shared" si="7"/>
        <v>1</v>
      </c>
      <c r="K113" s="168" t="s">
        <v>44</v>
      </c>
      <c r="L113" s="196"/>
      <c r="M113" s="176"/>
      <c r="N113" s="23"/>
      <c r="O113" s="23"/>
      <c r="P113" s="26"/>
      <c r="Q113" s="23"/>
      <c r="R113" s="23"/>
      <c r="S113" s="26"/>
      <c r="T113" s="23"/>
      <c r="U113" s="23"/>
      <c r="V113" s="26"/>
      <c r="W113" s="21">
        <v>7</v>
      </c>
      <c r="X113" s="23"/>
      <c r="Y113" s="26"/>
    </row>
    <row r="114" spans="1:25" ht="132" customHeight="1" x14ac:dyDescent="0.25">
      <c r="A114" s="39">
        <v>7</v>
      </c>
      <c r="B114" s="176"/>
      <c r="C114" s="176"/>
      <c r="D114" s="176"/>
      <c r="E114" s="3" t="s">
        <v>619</v>
      </c>
      <c r="F114" s="149" t="s">
        <v>620</v>
      </c>
      <c r="G114" s="9" t="s">
        <v>46</v>
      </c>
      <c r="H114" s="61">
        <v>0.8</v>
      </c>
      <c r="I114" s="61">
        <f>SUM(N114:Y114)</f>
        <v>0.8</v>
      </c>
      <c r="J114" s="61">
        <f t="shared" si="7"/>
        <v>1</v>
      </c>
      <c r="K114" s="168"/>
      <c r="L114" s="196"/>
      <c r="M114" s="176"/>
      <c r="N114" s="23"/>
      <c r="O114" s="23"/>
      <c r="P114" s="23"/>
      <c r="Q114" s="23"/>
      <c r="R114" s="23"/>
      <c r="S114" s="23"/>
      <c r="T114" s="23"/>
      <c r="U114" s="23"/>
      <c r="V114" s="23"/>
      <c r="W114" s="25">
        <v>0.8</v>
      </c>
      <c r="X114" s="23"/>
      <c r="Y114" s="23"/>
    </row>
    <row r="115" spans="1:25" ht="225" x14ac:dyDescent="0.25">
      <c r="A115" s="39">
        <v>8</v>
      </c>
      <c r="B115" s="176"/>
      <c r="C115" s="176"/>
      <c r="D115" s="176"/>
      <c r="E115" s="3" t="s">
        <v>47</v>
      </c>
      <c r="F115" s="7" t="s">
        <v>48</v>
      </c>
      <c r="G115" s="1" t="s">
        <v>49</v>
      </c>
      <c r="H115" s="1">
        <v>5</v>
      </c>
      <c r="I115" s="1">
        <f>+Q115+R115+S115+T115+W115</f>
        <v>5</v>
      </c>
      <c r="J115" s="61">
        <f t="shared" si="7"/>
        <v>1</v>
      </c>
      <c r="K115" s="4" t="s">
        <v>50</v>
      </c>
      <c r="L115" s="196"/>
      <c r="M115" s="176"/>
      <c r="N115" s="47"/>
      <c r="O115" s="23"/>
      <c r="P115" s="47"/>
      <c r="Q115" s="21">
        <v>1</v>
      </c>
      <c r="R115" s="21">
        <v>1</v>
      </c>
      <c r="S115" s="21">
        <v>1</v>
      </c>
      <c r="T115" s="21">
        <v>1</v>
      </c>
      <c r="U115" s="23"/>
      <c r="V115" s="47"/>
      <c r="W115" s="21">
        <v>1</v>
      </c>
      <c r="X115" s="23"/>
      <c r="Y115" s="47"/>
    </row>
    <row r="116" spans="1:25" ht="131.25" x14ac:dyDescent="0.25">
      <c r="A116" s="40">
        <v>9</v>
      </c>
      <c r="B116" s="18" t="s">
        <v>39</v>
      </c>
      <c r="C116" s="18" t="s">
        <v>40</v>
      </c>
      <c r="D116" s="18" t="s">
        <v>51</v>
      </c>
      <c r="E116" s="3" t="s">
        <v>52</v>
      </c>
      <c r="F116" s="31" t="s">
        <v>63</v>
      </c>
      <c r="G116" s="9" t="s">
        <v>54</v>
      </c>
      <c r="H116" s="61">
        <v>0.2</v>
      </c>
      <c r="I116" s="8">
        <f>+S116+V116+Y116</f>
        <v>0.2</v>
      </c>
      <c r="J116" s="61">
        <f>+I116/H116</f>
        <v>1</v>
      </c>
      <c r="K116" s="9" t="s">
        <v>55</v>
      </c>
      <c r="L116" s="101">
        <v>0</v>
      </c>
      <c r="M116" s="18" t="s">
        <v>56</v>
      </c>
      <c r="N116" s="23"/>
      <c r="O116" s="23"/>
      <c r="P116" s="23"/>
      <c r="Q116" s="23"/>
      <c r="R116" s="23"/>
      <c r="S116" s="25">
        <v>0.05</v>
      </c>
      <c r="T116" s="23"/>
      <c r="U116" s="23"/>
      <c r="V116" s="25">
        <v>0.05</v>
      </c>
      <c r="W116" s="23"/>
      <c r="X116" s="23"/>
      <c r="Y116" s="25">
        <v>0.1</v>
      </c>
    </row>
    <row r="117" spans="1:25" ht="20.25" x14ac:dyDescent="0.25">
      <c r="A117" s="171" t="s">
        <v>519</v>
      </c>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row>
    <row r="118" spans="1:25" x14ac:dyDescent="0.25">
      <c r="A118" s="172" t="s">
        <v>2</v>
      </c>
      <c r="B118" s="172" t="s">
        <v>3</v>
      </c>
      <c r="C118" s="174" t="s">
        <v>4</v>
      </c>
      <c r="D118" s="172" t="s">
        <v>5</v>
      </c>
      <c r="E118" s="172" t="s">
        <v>6</v>
      </c>
      <c r="F118" s="173" t="s">
        <v>7</v>
      </c>
      <c r="G118" s="173" t="s">
        <v>8</v>
      </c>
      <c r="H118" s="172" t="s">
        <v>9</v>
      </c>
      <c r="I118" s="172" t="s">
        <v>10</v>
      </c>
      <c r="J118" s="173" t="s">
        <v>11</v>
      </c>
      <c r="K118" s="173" t="s">
        <v>12</v>
      </c>
      <c r="L118" s="172" t="s">
        <v>13</v>
      </c>
      <c r="M118" s="173" t="s">
        <v>14</v>
      </c>
      <c r="N118" s="172" t="s">
        <v>15</v>
      </c>
      <c r="O118" s="172"/>
      <c r="P118" s="172"/>
      <c r="Q118" s="172" t="s">
        <v>16</v>
      </c>
      <c r="R118" s="172"/>
      <c r="S118" s="172"/>
      <c r="T118" s="172" t="s">
        <v>17</v>
      </c>
      <c r="U118" s="172"/>
      <c r="V118" s="172"/>
      <c r="W118" s="172" t="s">
        <v>18</v>
      </c>
      <c r="X118" s="172"/>
      <c r="Y118" s="172"/>
    </row>
    <row r="119" spans="1:25" x14ac:dyDescent="0.25">
      <c r="A119" s="172"/>
      <c r="B119" s="172"/>
      <c r="C119" s="174"/>
      <c r="D119" s="172"/>
      <c r="E119" s="172"/>
      <c r="F119" s="173"/>
      <c r="G119" s="173"/>
      <c r="H119" s="172"/>
      <c r="I119" s="172"/>
      <c r="J119" s="173"/>
      <c r="K119" s="173"/>
      <c r="L119" s="172"/>
      <c r="M119" s="173"/>
      <c r="N119" s="172"/>
      <c r="O119" s="172"/>
      <c r="P119" s="172"/>
      <c r="Q119" s="172"/>
      <c r="R119" s="172"/>
      <c r="S119" s="172"/>
      <c r="T119" s="172"/>
      <c r="U119" s="172"/>
      <c r="V119" s="172"/>
      <c r="W119" s="172"/>
      <c r="X119" s="172"/>
      <c r="Y119" s="172"/>
    </row>
    <row r="120" spans="1:25" ht="18.75" x14ac:dyDescent="0.25">
      <c r="A120" s="172"/>
      <c r="B120" s="172"/>
      <c r="C120" s="174"/>
      <c r="D120" s="172"/>
      <c r="E120" s="172"/>
      <c r="F120" s="173"/>
      <c r="G120" s="173"/>
      <c r="H120" s="172"/>
      <c r="I120" s="172" t="s">
        <v>19</v>
      </c>
      <c r="J120" s="173" t="s">
        <v>11</v>
      </c>
      <c r="K120" s="173"/>
      <c r="L120" s="172"/>
      <c r="M120" s="173"/>
      <c r="N120" s="35">
        <v>1</v>
      </c>
      <c r="O120" s="35">
        <v>2</v>
      </c>
      <c r="P120" s="35">
        <v>3</v>
      </c>
      <c r="Q120" s="35">
        <v>1</v>
      </c>
      <c r="R120" s="35">
        <v>2</v>
      </c>
      <c r="S120" s="35">
        <v>3</v>
      </c>
      <c r="T120" s="35">
        <v>1</v>
      </c>
      <c r="U120" s="35">
        <v>2</v>
      </c>
      <c r="V120" s="35">
        <v>3</v>
      </c>
      <c r="W120" s="35">
        <v>1</v>
      </c>
      <c r="X120" s="35">
        <v>2</v>
      </c>
      <c r="Y120" s="35">
        <v>3</v>
      </c>
    </row>
    <row r="121" spans="1:25" ht="183" customHeight="1" x14ac:dyDescent="0.25">
      <c r="A121" s="23">
        <v>1</v>
      </c>
      <c r="B121" s="9" t="s">
        <v>39</v>
      </c>
      <c r="C121" s="3" t="s">
        <v>40</v>
      </c>
      <c r="D121" s="9" t="s">
        <v>41</v>
      </c>
      <c r="E121" s="3" t="s">
        <v>520</v>
      </c>
      <c r="F121" s="3" t="s">
        <v>521</v>
      </c>
      <c r="G121" s="3" t="s">
        <v>522</v>
      </c>
      <c r="H121" s="1">
        <v>1</v>
      </c>
      <c r="I121" s="1">
        <f>+P121</f>
        <v>0</v>
      </c>
      <c r="J121" s="70">
        <f>+I121/H121</f>
        <v>0</v>
      </c>
      <c r="K121" s="3" t="s">
        <v>523</v>
      </c>
      <c r="L121" s="71">
        <v>0</v>
      </c>
      <c r="M121" s="9" t="s">
        <v>524</v>
      </c>
      <c r="N121" s="23"/>
      <c r="O121" s="23"/>
      <c r="P121" s="23"/>
      <c r="Q121" s="23"/>
      <c r="R121" s="23"/>
      <c r="S121" s="21">
        <v>1</v>
      </c>
      <c r="T121" s="23"/>
      <c r="U121" s="23"/>
      <c r="V121" s="23"/>
      <c r="W121" s="23"/>
      <c r="X121" s="23"/>
      <c r="Y121" s="23"/>
    </row>
    <row r="122" spans="1:25" ht="153" customHeight="1" x14ac:dyDescent="0.3">
      <c r="A122" s="23">
        <f>1+A121</f>
        <v>2</v>
      </c>
      <c r="B122" s="9" t="s">
        <v>39</v>
      </c>
      <c r="C122" s="3" t="s">
        <v>40</v>
      </c>
      <c r="D122" s="9" t="s">
        <v>525</v>
      </c>
      <c r="E122" s="3" t="s">
        <v>526</v>
      </c>
      <c r="F122" s="3" t="s">
        <v>527</v>
      </c>
      <c r="G122" s="3" t="s">
        <v>528</v>
      </c>
      <c r="H122" s="1">
        <v>1</v>
      </c>
      <c r="I122" s="1">
        <f>+N122</f>
        <v>0</v>
      </c>
      <c r="J122" s="70">
        <f>+N122/H122</f>
        <v>0</v>
      </c>
      <c r="K122" s="3" t="s">
        <v>529</v>
      </c>
      <c r="L122" s="175">
        <v>1000000</v>
      </c>
      <c r="M122" s="4" t="s">
        <v>530</v>
      </c>
      <c r="N122" s="23"/>
      <c r="O122" s="118"/>
      <c r="P122" s="21">
        <v>1</v>
      </c>
      <c r="Q122" s="23"/>
      <c r="R122" s="23"/>
      <c r="S122" s="23"/>
      <c r="T122" s="23"/>
      <c r="U122" s="23"/>
      <c r="V122" s="23"/>
      <c r="W122" s="23"/>
      <c r="X122" s="23"/>
      <c r="Y122" s="23"/>
    </row>
    <row r="123" spans="1:25" ht="153" customHeight="1" x14ac:dyDescent="0.25">
      <c r="A123" s="23">
        <f t="shared" ref="A123:A127" si="8">1+A122</f>
        <v>3</v>
      </c>
      <c r="B123" s="9" t="s">
        <v>39</v>
      </c>
      <c r="C123" s="3" t="s">
        <v>40</v>
      </c>
      <c r="D123" s="9" t="s">
        <v>525</v>
      </c>
      <c r="E123" s="3" t="s">
        <v>531</v>
      </c>
      <c r="F123" s="3" t="s">
        <v>532</v>
      </c>
      <c r="G123" s="3" t="s">
        <v>533</v>
      </c>
      <c r="H123" s="1">
        <v>68</v>
      </c>
      <c r="I123" s="1">
        <f>+P123+S123+V123+Y123</f>
        <v>68</v>
      </c>
      <c r="J123" s="70">
        <f>+I123/H123</f>
        <v>1</v>
      </c>
      <c r="K123" s="3" t="s">
        <v>534</v>
      </c>
      <c r="L123" s="175"/>
      <c r="M123" s="4" t="s">
        <v>535</v>
      </c>
      <c r="N123" s="23"/>
      <c r="O123" s="23"/>
      <c r="P123" s="21">
        <v>17</v>
      </c>
      <c r="Q123" s="23"/>
      <c r="R123" s="23"/>
      <c r="S123" s="21">
        <v>17</v>
      </c>
      <c r="T123" s="23"/>
      <c r="U123" s="23"/>
      <c r="V123" s="21">
        <v>17</v>
      </c>
      <c r="W123" s="23"/>
      <c r="X123" s="23"/>
      <c r="Y123" s="21">
        <v>17</v>
      </c>
    </row>
    <row r="124" spans="1:25" ht="168.75" x14ac:dyDescent="0.3">
      <c r="A124" s="23">
        <f t="shared" si="8"/>
        <v>4</v>
      </c>
      <c r="B124" s="9" t="s">
        <v>39</v>
      </c>
      <c r="C124" s="3" t="s">
        <v>40</v>
      </c>
      <c r="D124" s="9" t="s">
        <v>525</v>
      </c>
      <c r="E124" s="3" t="s">
        <v>536</v>
      </c>
      <c r="F124" s="3" t="s">
        <v>537</v>
      </c>
      <c r="G124" s="7" t="s">
        <v>538</v>
      </c>
      <c r="H124" s="1">
        <v>1</v>
      </c>
      <c r="I124" s="70">
        <v>1</v>
      </c>
      <c r="J124" s="70">
        <v>1</v>
      </c>
      <c r="K124" s="3" t="s">
        <v>539</v>
      </c>
      <c r="L124" s="72">
        <v>0</v>
      </c>
      <c r="M124" s="9" t="s">
        <v>540</v>
      </c>
      <c r="N124" s="118"/>
      <c r="O124" s="23"/>
      <c r="P124" s="21">
        <v>1</v>
      </c>
      <c r="Q124" s="23"/>
      <c r="R124" s="23"/>
      <c r="S124" s="23"/>
      <c r="T124" s="23"/>
      <c r="U124" s="23"/>
      <c r="V124" s="23"/>
      <c r="W124" s="23"/>
      <c r="X124" s="23"/>
      <c r="Y124" s="23"/>
    </row>
    <row r="125" spans="1:25" ht="225" x14ac:dyDescent="0.25">
      <c r="A125" s="23">
        <f t="shared" si="8"/>
        <v>5</v>
      </c>
      <c r="B125" s="9" t="s">
        <v>39</v>
      </c>
      <c r="C125" s="3" t="s">
        <v>40</v>
      </c>
      <c r="D125" s="9" t="s">
        <v>41</v>
      </c>
      <c r="E125" s="3" t="s">
        <v>541</v>
      </c>
      <c r="F125" s="3" t="s">
        <v>542</v>
      </c>
      <c r="G125" s="3" t="s">
        <v>543</v>
      </c>
      <c r="H125" s="1">
        <v>1</v>
      </c>
      <c r="I125" s="1">
        <v>1</v>
      </c>
      <c r="J125" s="70">
        <v>1</v>
      </c>
      <c r="K125" s="3" t="s">
        <v>544</v>
      </c>
      <c r="L125" s="73">
        <v>0</v>
      </c>
      <c r="M125" s="3" t="s">
        <v>530</v>
      </c>
      <c r="N125" s="23"/>
      <c r="O125" s="23"/>
      <c r="P125" s="23"/>
      <c r="Q125" s="23"/>
      <c r="R125" s="23"/>
      <c r="S125" s="23"/>
      <c r="T125" s="23"/>
      <c r="U125" s="23"/>
      <c r="V125" s="23"/>
      <c r="W125" s="23"/>
      <c r="X125" s="23"/>
      <c r="Y125" s="21">
        <v>1</v>
      </c>
    </row>
    <row r="126" spans="1:25" ht="148.5" customHeight="1" x14ac:dyDescent="0.25">
      <c r="A126" s="23">
        <f t="shared" si="8"/>
        <v>6</v>
      </c>
      <c r="B126" s="9" t="s">
        <v>39</v>
      </c>
      <c r="C126" s="3" t="s">
        <v>40</v>
      </c>
      <c r="D126" s="9" t="s">
        <v>41</v>
      </c>
      <c r="E126" s="3" t="s">
        <v>545</v>
      </c>
      <c r="F126" s="74" t="s">
        <v>546</v>
      </c>
      <c r="G126" s="3" t="s">
        <v>547</v>
      </c>
      <c r="H126" s="1">
        <v>1</v>
      </c>
      <c r="I126" s="1">
        <v>1</v>
      </c>
      <c r="J126" s="70">
        <v>1</v>
      </c>
      <c r="K126" s="3" t="s">
        <v>544</v>
      </c>
      <c r="L126" s="73">
        <v>0</v>
      </c>
      <c r="M126" s="3" t="s">
        <v>530</v>
      </c>
      <c r="N126" s="23"/>
      <c r="O126" s="23"/>
      <c r="P126" s="23"/>
      <c r="Q126" s="23"/>
      <c r="R126" s="23"/>
      <c r="S126" s="23"/>
      <c r="T126" s="21">
        <v>1</v>
      </c>
      <c r="U126" s="23"/>
      <c r="V126" s="23"/>
      <c r="W126" s="23"/>
      <c r="X126" s="23"/>
      <c r="Y126" s="23"/>
    </row>
    <row r="127" spans="1:25" ht="148.5" customHeight="1" x14ac:dyDescent="0.25">
      <c r="A127" s="23">
        <f t="shared" si="8"/>
        <v>7</v>
      </c>
      <c r="B127" s="9" t="s">
        <v>39</v>
      </c>
      <c r="C127" s="3" t="s">
        <v>40</v>
      </c>
      <c r="D127" s="9" t="s">
        <v>51</v>
      </c>
      <c r="E127" s="3" t="s">
        <v>548</v>
      </c>
      <c r="F127" s="3" t="s">
        <v>549</v>
      </c>
      <c r="G127" s="9" t="s">
        <v>550</v>
      </c>
      <c r="H127" s="1">
        <v>1</v>
      </c>
      <c r="I127" s="1">
        <v>1</v>
      </c>
      <c r="J127" s="70">
        <v>1</v>
      </c>
      <c r="K127" s="9" t="s">
        <v>544</v>
      </c>
      <c r="L127" s="71">
        <v>0</v>
      </c>
      <c r="M127" s="9" t="s">
        <v>161</v>
      </c>
      <c r="N127" s="23"/>
      <c r="O127" s="23"/>
      <c r="P127" s="23"/>
      <c r="Q127" s="23"/>
      <c r="R127" s="23"/>
      <c r="S127" s="23"/>
      <c r="T127" s="23"/>
      <c r="U127" s="23"/>
      <c r="V127" s="23"/>
      <c r="W127" s="21">
        <v>1</v>
      </c>
      <c r="X127" s="23"/>
      <c r="Y127" s="23"/>
    </row>
    <row r="128" spans="1:25" ht="109.5" customHeight="1" x14ac:dyDescent="0.25">
      <c r="A128" s="23">
        <v>8</v>
      </c>
      <c r="B128" s="9" t="s">
        <v>39</v>
      </c>
      <c r="C128" s="3" t="s">
        <v>40</v>
      </c>
      <c r="D128" s="9" t="s">
        <v>525</v>
      </c>
      <c r="E128" s="3" t="s">
        <v>551</v>
      </c>
      <c r="F128" s="9" t="s">
        <v>552</v>
      </c>
      <c r="G128" s="9" t="s">
        <v>553</v>
      </c>
      <c r="H128" s="1">
        <v>1</v>
      </c>
      <c r="I128" s="70">
        <v>1</v>
      </c>
      <c r="J128" s="70">
        <v>1</v>
      </c>
      <c r="K128" s="9" t="s">
        <v>544</v>
      </c>
      <c r="L128" s="71">
        <v>0</v>
      </c>
      <c r="M128" s="3" t="s">
        <v>530</v>
      </c>
      <c r="N128" s="23"/>
      <c r="O128" s="23"/>
      <c r="P128" s="23"/>
      <c r="Q128" s="23"/>
      <c r="R128" s="23"/>
      <c r="S128" s="23"/>
      <c r="T128" s="23"/>
      <c r="U128" s="23"/>
      <c r="V128" s="23"/>
      <c r="W128" s="23"/>
      <c r="X128" s="23"/>
      <c r="Y128" s="21">
        <v>1</v>
      </c>
    </row>
    <row r="129" spans="1:25" ht="109.5" customHeight="1" x14ac:dyDescent="0.25">
      <c r="A129" s="23">
        <v>8</v>
      </c>
      <c r="B129" s="9" t="s">
        <v>39</v>
      </c>
      <c r="C129" s="9" t="s">
        <v>40</v>
      </c>
      <c r="D129" s="9" t="s">
        <v>41</v>
      </c>
      <c r="E129" s="13" t="s">
        <v>47</v>
      </c>
      <c r="F129" s="15" t="s">
        <v>48</v>
      </c>
      <c r="G129" s="11" t="s">
        <v>49</v>
      </c>
      <c r="H129" s="11">
        <v>5</v>
      </c>
      <c r="I129" s="11">
        <f>+T129</f>
        <v>1</v>
      </c>
      <c r="J129" s="56">
        <f>I129/H129</f>
        <v>0.2</v>
      </c>
      <c r="K129" s="17" t="s">
        <v>50</v>
      </c>
      <c r="L129" s="75">
        <v>0</v>
      </c>
      <c r="M129" s="9" t="s">
        <v>25</v>
      </c>
      <c r="N129" s="39"/>
      <c r="O129" s="39"/>
      <c r="P129" s="39"/>
      <c r="Q129" s="36">
        <v>1</v>
      </c>
      <c r="R129" s="36">
        <v>1</v>
      </c>
      <c r="S129" s="36">
        <v>1</v>
      </c>
      <c r="T129" s="36">
        <v>1</v>
      </c>
      <c r="U129" s="39"/>
      <c r="V129" s="39"/>
      <c r="W129" s="36">
        <v>1</v>
      </c>
      <c r="X129" s="39"/>
      <c r="Y129" s="39"/>
    </row>
    <row r="130" spans="1:25" ht="134.25" customHeight="1" x14ac:dyDescent="0.25">
      <c r="A130" s="23">
        <v>9</v>
      </c>
      <c r="B130" s="9" t="s">
        <v>39</v>
      </c>
      <c r="C130" s="9" t="s">
        <v>40</v>
      </c>
      <c r="D130" s="9" t="s">
        <v>51</v>
      </c>
      <c r="E130" s="13" t="s">
        <v>52</v>
      </c>
      <c r="F130" s="13" t="s">
        <v>63</v>
      </c>
      <c r="G130" s="11" t="s">
        <v>54</v>
      </c>
      <c r="H130" s="11">
        <v>0.2</v>
      </c>
      <c r="I130" s="19">
        <f>+S130+V130+Y130</f>
        <v>0.2</v>
      </c>
      <c r="J130" s="56">
        <f>+I130/H130</f>
        <v>1</v>
      </c>
      <c r="K130" s="17" t="s">
        <v>55</v>
      </c>
      <c r="L130" s="75">
        <v>0</v>
      </c>
      <c r="M130" s="176" t="s">
        <v>56</v>
      </c>
      <c r="N130" s="23"/>
      <c r="O130" s="23"/>
      <c r="P130" s="23"/>
      <c r="Q130" s="23"/>
      <c r="R130" s="23"/>
      <c r="S130" s="25">
        <v>0.05</v>
      </c>
      <c r="T130" s="23"/>
      <c r="U130" s="23"/>
      <c r="V130" s="25">
        <v>0.05</v>
      </c>
      <c r="W130" s="23"/>
      <c r="X130" s="23"/>
      <c r="Y130" s="25">
        <v>0.1</v>
      </c>
    </row>
    <row r="131" spans="1:25" ht="134.25" customHeight="1" x14ac:dyDescent="0.25">
      <c r="A131" s="23">
        <v>10</v>
      </c>
      <c r="B131" s="3" t="s">
        <v>39</v>
      </c>
      <c r="C131" s="1" t="s">
        <v>40</v>
      </c>
      <c r="D131" s="1" t="s">
        <v>41</v>
      </c>
      <c r="E131" s="1" t="s">
        <v>212</v>
      </c>
      <c r="F131" s="4" t="s">
        <v>213</v>
      </c>
      <c r="G131" s="3" t="s">
        <v>515</v>
      </c>
      <c r="H131" s="1">
        <v>9</v>
      </c>
      <c r="I131" s="1">
        <f>+P131+S131+V131+Y131</f>
        <v>9</v>
      </c>
      <c r="J131" s="76">
        <f>+I131/H131</f>
        <v>1</v>
      </c>
      <c r="K131" s="18" t="s">
        <v>215</v>
      </c>
      <c r="L131" s="71">
        <v>0</v>
      </c>
      <c r="M131" s="176"/>
      <c r="N131" s="23"/>
      <c r="O131" s="23"/>
      <c r="P131" s="21">
        <v>2</v>
      </c>
      <c r="Q131" s="23"/>
      <c r="R131" s="23"/>
      <c r="S131" s="21">
        <v>3</v>
      </c>
      <c r="T131" s="23"/>
      <c r="U131" s="23"/>
      <c r="V131" s="21">
        <v>2</v>
      </c>
      <c r="W131" s="23"/>
      <c r="X131" s="23"/>
      <c r="Y131" s="21">
        <v>2</v>
      </c>
    </row>
    <row r="132" spans="1:25" ht="20.25" x14ac:dyDescent="0.25">
      <c r="A132" s="171" t="s">
        <v>556</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row>
    <row r="133" spans="1:25" x14ac:dyDescent="0.25">
      <c r="A133" s="172" t="s">
        <v>2</v>
      </c>
      <c r="B133" s="172" t="s">
        <v>3</v>
      </c>
      <c r="C133" s="172" t="s">
        <v>4</v>
      </c>
      <c r="D133" s="172" t="s">
        <v>5</v>
      </c>
      <c r="E133" s="172" t="s">
        <v>6</v>
      </c>
      <c r="F133" s="173" t="s">
        <v>7</v>
      </c>
      <c r="G133" s="173" t="s">
        <v>8</v>
      </c>
      <c r="H133" s="172" t="s">
        <v>9</v>
      </c>
      <c r="I133" s="172" t="s">
        <v>10</v>
      </c>
      <c r="J133" s="173" t="s">
        <v>11</v>
      </c>
      <c r="K133" s="173" t="s">
        <v>12</v>
      </c>
      <c r="L133" s="172" t="s">
        <v>13</v>
      </c>
      <c r="M133" s="173" t="s">
        <v>14</v>
      </c>
      <c r="N133" s="172" t="s">
        <v>15</v>
      </c>
      <c r="O133" s="172"/>
      <c r="P133" s="172"/>
      <c r="Q133" s="172" t="s">
        <v>16</v>
      </c>
      <c r="R133" s="172"/>
      <c r="S133" s="172"/>
      <c r="T133" s="172" t="s">
        <v>17</v>
      </c>
      <c r="U133" s="172"/>
      <c r="V133" s="172"/>
      <c r="W133" s="172" t="s">
        <v>18</v>
      </c>
      <c r="X133" s="172"/>
      <c r="Y133" s="172"/>
    </row>
    <row r="134" spans="1:25" x14ac:dyDescent="0.25">
      <c r="A134" s="172"/>
      <c r="B134" s="172"/>
      <c r="C134" s="172"/>
      <c r="D134" s="172"/>
      <c r="E134" s="172"/>
      <c r="F134" s="173"/>
      <c r="G134" s="173"/>
      <c r="H134" s="172"/>
      <c r="I134" s="172"/>
      <c r="J134" s="173"/>
      <c r="K134" s="173"/>
      <c r="L134" s="172"/>
      <c r="M134" s="173"/>
      <c r="N134" s="172"/>
      <c r="O134" s="172"/>
      <c r="P134" s="172"/>
      <c r="Q134" s="172"/>
      <c r="R134" s="172"/>
      <c r="S134" s="172"/>
      <c r="T134" s="172"/>
      <c r="U134" s="172"/>
      <c r="V134" s="172"/>
      <c r="W134" s="172"/>
      <c r="X134" s="172"/>
      <c r="Y134" s="172"/>
    </row>
    <row r="135" spans="1:25" ht="18.75" x14ac:dyDescent="0.25">
      <c r="A135" s="172"/>
      <c r="B135" s="172"/>
      <c r="C135" s="172"/>
      <c r="D135" s="172"/>
      <c r="E135" s="172"/>
      <c r="F135" s="173"/>
      <c r="G135" s="173"/>
      <c r="H135" s="172"/>
      <c r="I135" s="172" t="s">
        <v>19</v>
      </c>
      <c r="J135" s="173" t="s">
        <v>11</v>
      </c>
      <c r="K135" s="173"/>
      <c r="L135" s="172"/>
      <c r="M135" s="173"/>
      <c r="N135" s="35">
        <v>1</v>
      </c>
      <c r="O135" s="35">
        <v>2</v>
      </c>
      <c r="P135" s="35">
        <v>3</v>
      </c>
      <c r="Q135" s="35">
        <v>1</v>
      </c>
      <c r="R135" s="35">
        <v>2</v>
      </c>
      <c r="S135" s="35">
        <v>3</v>
      </c>
      <c r="T135" s="35">
        <v>1</v>
      </c>
      <c r="U135" s="35">
        <v>2</v>
      </c>
      <c r="V135" s="35">
        <v>3</v>
      </c>
      <c r="W135" s="35">
        <v>1</v>
      </c>
      <c r="X135" s="35">
        <v>2</v>
      </c>
      <c r="Y135" s="35">
        <v>3</v>
      </c>
    </row>
    <row r="136" spans="1:25" ht="131.25" x14ac:dyDescent="0.25">
      <c r="A136" s="23">
        <v>1</v>
      </c>
      <c r="B136" s="9" t="s">
        <v>39</v>
      </c>
      <c r="C136" s="9" t="s">
        <v>40</v>
      </c>
      <c r="D136" s="9" t="s">
        <v>41</v>
      </c>
      <c r="E136" s="9" t="s">
        <v>71</v>
      </c>
      <c r="F136" s="9" t="s">
        <v>72</v>
      </c>
      <c r="G136" s="1" t="s">
        <v>73</v>
      </c>
      <c r="H136" s="1">
        <v>12</v>
      </c>
      <c r="I136" s="1">
        <f>+SUM(N136:Y136)</f>
        <v>12</v>
      </c>
      <c r="J136" s="5">
        <f>+I136/H136</f>
        <v>1</v>
      </c>
      <c r="K136" s="1" t="s">
        <v>74</v>
      </c>
      <c r="L136" s="10">
        <v>0</v>
      </c>
      <c r="M136" s="9" t="s">
        <v>75</v>
      </c>
      <c r="N136" s="21">
        <v>1</v>
      </c>
      <c r="O136" s="21">
        <v>1</v>
      </c>
      <c r="P136" s="21">
        <v>1</v>
      </c>
      <c r="Q136" s="21">
        <v>1</v>
      </c>
      <c r="R136" s="21">
        <v>1</v>
      </c>
      <c r="S136" s="21">
        <v>1</v>
      </c>
      <c r="T136" s="21">
        <v>1</v>
      </c>
      <c r="U136" s="21">
        <v>1</v>
      </c>
      <c r="V136" s="21">
        <v>1</v>
      </c>
      <c r="W136" s="21">
        <v>1</v>
      </c>
      <c r="X136" s="21">
        <v>1</v>
      </c>
      <c r="Y136" s="21">
        <v>1</v>
      </c>
    </row>
    <row r="137" spans="1:25" ht="243.75" x14ac:dyDescent="0.25">
      <c r="A137" s="23">
        <v>2</v>
      </c>
      <c r="B137" s="9" t="s">
        <v>39</v>
      </c>
      <c r="C137" s="9" t="s">
        <v>40</v>
      </c>
      <c r="D137" s="9" t="s">
        <v>41</v>
      </c>
      <c r="E137" s="9" t="s">
        <v>76</v>
      </c>
      <c r="F137" s="9" t="s">
        <v>77</v>
      </c>
      <c r="G137" s="9" t="s">
        <v>78</v>
      </c>
      <c r="H137" s="1">
        <v>1</v>
      </c>
      <c r="I137" s="16">
        <f>+S137</f>
        <v>1</v>
      </c>
      <c r="J137" s="5">
        <f>+I137/H137</f>
        <v>1</v>
      </c>
      <c r="K137" s="9" t="s">
        <v>79</v>
      </c>
      <c r="L137" s="10">
        <v>0</v>
      </c>
      <c r="M137" s="9" t="s">
        <v>80</v>
      </c>
      <c r="N137" s="23"/>
      <c r="O137" s="23"/>
      <c r="P137" s="26"/>
      <c r="Q137" s="23"/>
      <c r="R137" s="23"/>
      <c r="S137" s="29">
        <v>1</v>
      </c>
      <c r="T137" s="23"/>
      <c r="U137" s="23"/>
      <c r="V137" s="26"/>
      <c r="W137" s="23"/>
      <c r="X137" s="23"/>
      <c r="Y137" s="26"/>
    </row>
    <row r="138" spans="1:25" ht="187.5" x14ac:dyDescent="0.25">
      <c r="A138" s="23">
        <v>3</v>
      </c>
      <c r="B138" s="9" t="s">
        <v>39</v>
      </c>
      <c r="C138" s="9" t="s">
        <v>40</v>
      </c>
      <c r="D138" s="9" t="s">
        <v>41</v>
      </c>
      <c r="E138" s="30" t="s">
        <v>81</v>
      </c>
      <c r="F138" s="3" t="s">
        <v>82</v>
      </c>
      <c r="G138" s="9" t="s">
        <v>83</v>
      </c>
      <c r="H138" s="1">
        <v>4</v>
      </c>
      <c r="I138" s="9"/>
      <c r="J138" s="9"/>
      <c r="K138" s="9" t="s">
        <v>84</v>
      </c>
      <c r="L138" s="10">
        <v>0</v>
      </c>
      <c r="M138" s="9" t="s">
        <v>85</v>
      </c>
      <c r="N138" s="47"/>
      <c r="O138" s="23"/>
      <c r="P138" s="47"/>
      <c r="Q138" s="23"/>
      <c r="R138" s="23"/>
      <c r="S138" s="29">
        <v>2</v>
      </c>
      <c r="T138" s="23"/>
      <c r="U138" s="23"/>
      <c r="V138" s="29">
        <v>1</v>
      </c>
      <c r="W138" s="23"/>
      <c r="X138" s="23"/>
      <c r="Y138" s="29">
        <v>1</v>
      </c>
    </row>
    <row r="139" spans="1:25" ht="168.75" x14ac:dyDescent="0.25">
      <c r="A139" s="23">
        <v>4</v>
      </c>
      <c r="B139" s="9" t="s">
        <v>39</v>
      </c>
      <c r="C139" s="9" t="s">
        <v>40</v>
      </c>
      <c r="D139" s="9" t="s">
        <v>41</v>
      </c>
      <c r="E139" s="9" t="s">
        <v>86</v>
      </c>
      <c r="F139" s="3" t="s">
        <v>87</v>
      </c>
      <c r="G139" s="3" t="s">
        <v>88</v>
      </c>
      <c r="H139" s="1">
        <v>3</v>
      </c>
      <c r="I139" s="9"/>
      <c r="J139" s="9"/>
      <c r="K139" s="9" t="s">
        <v>89</v>
      </c>
      <c r="L139" s="10">
        <v>0</v>
      </c>
      <c r="M139" s="9" t="s">
        <v>90</v>
      </c>
      <c r="N139" s="23"/>
      <c r="O139" s="23"/>
      <c r="P139" s="29">
        <v>1</v>
      </c>
      <c r="Q139" s="23"/>
      <c r="R139" s="23"/>
      <c r="S139" s="29">
        <v>1</v>
      </c>
      <c r="T139" s="23"/>
      <c r="U139" s="23"/>
      <c r="V139" s="29">
        <v>1</v>
      </c>
      <c r="W139" s="23"/>
      <c r="X139" s="23"/>
      <c r="Y139" s="23"/>
    </row>
    <row r="140" spans="1:25" ht="168.75" x14ac:dyDescent="0.25">
      <c r="A140" s="23">
        <f>1+A139</f>
        <v>5</v>
      </c>
      <c r="B140" s="9" t="s">
        <v>39</v>
      </c>
      <c r="C140" s="9" t="s">
        <v>40</v>
      </c>
      <c r="D140" s="9" t="s">
        <v>41</v>
      </c>
      <c r="E140" s="9" t="s">
        <v>91</v>
      </c>
      <c r="F140" s="3" t="s">
        <v>92</v>
      </c>
      <c r="G140" s="9" t="s">
        <v>93</v>
      </c>
      <c r="H140" s="1">
        <v>1</v>
      </c>
      <c r="I140" s="9"/>
      <c r="J140" s="9"/>
      <c r="K140" s="9" t="s">
        <v>94</v>
      </c>
      <c r="L140" s="10">
        <v>0</v>
      </c>
      <c r="M140" s="9" t="s">
        <v>95</v>
      </c>
      <c r="N140" s="23"/>
      <c r="O140" s="23"/>
      <c r="P140" s="29">
        <v>1</v>
      </c>
      <c r="Q140" s="23"/>
      <c r="R140" s="23"/>
      <c r="S140" s="23"/>
      <c r="T140" s="23"/>
      <c r="U140" s="23"/>
      <c r="V140" s="23"/>
      <c r="W140" s="23"/>
      <c r="X140" s="23"/>
      <c r="Y140" s="23"/>
    </row>
    <row r="141" spans="1:25" ht="131.25" x14ac:dyDescent="0.25">
      <c r="A141" s="23">
        <f>1+A140</f>
        <v>6</v>
      </c>
      <c r="B141" s="9" t="s">
        <v>39</v>
      </c>
      <c r="C141" s="9" t="s">
        <v>40</v>
      </c>
      <c r="D141" s="9" t="s">
        <v>51</v>
      </c>
      <c r="E141" s="9" t="s">
        <v>52</v>
      </c>
      <c r="F141" s="31" t="s">
        <v>63</v>
      </c>
      <c r="G141" s="9" t="s">
        <v>54</v>
      </c>
      <c r="H141" s="5">
        <v>0.2</v>
      </c>
      <c r="I141" s="9"/>
      <c r="J141" s="9"/>
      <c r="K141" s="9" t="s">
        <v>55</v>
      </c>
      <c r="L141" s="10">
        <v>0</v>
      </c>
      <c r="M141" s="9" t="s">
        <v>56</v>
      </c>
      <c r="N141" s="32"/>
      <c r="O141" s="32"/>
      <c r="P141" s="32"/>
      <c r="Q141" s="32"/>
      <c r="R141" s="32"/>
      <c r="S141" s="25">
        <v>0.05</v>
      </c>
      <c r="T141" s="32"/>
      <c r="U141" s="32"/>
      <c r="V141" s="25">
        <v>0.05</v>
      </c>
      <c r="W141" s="32"/>
      <c r="X141" s="32"/>
      <c r="Y141" s="25">
        <v>0.1</v>
      </c>
    </row>
    <row r="142" spans="1:25" ht="225" x14ac:dyDescent="0.25">
      <c r="A142" s="39">
        <v>7</v>
      </c>
      <c r="B142" s="9" t="s">
        <v>39</v>
      </c>
      <c r="C142" s="9" t="s">
        <v>40</v>
      </c>
      <c r="D142" s="9" t="s">
        <v>41</v>
      </c>
      <c r="E142" s="13" t="s">
        <v>47</v>
      </c>
      <c r="F142" s="13" t="s">
        <v>48</v>
      </c>
      <c r="G142" s="11" t="s">
        <v>49</v>
      </c>
      <c r="H142" s="11">
        <v>1</v>
      </c>
      <c r="I142" s="11">
        <f>+T142</f>
        <v>1</v>
      </c>
      <c r="J142" s="56">
        <f>I142/H142</f>
        <v>1</v>
      </c>
      <c r="K142" s="17" t="s">
        <v>50</v>
      </c>
      <c r="L142" s="137">
        <v>0</v>
      </c>
      <c r="M142" s="9" t="s">
        <v>25</v>
      </c>
      <c r="N142" s="39"/>
      <c r="O142" s="39"/>
      <c r="P142" s="39"/>
      <c r="Q142" s="39"/>
      <c r="R142" s="39"/>
      <c r="S142" s="39"/>
      <c r="T142" s="36">
        <v>1</v>
      </c>
      <c r="U142" s="39"/>
      <c r="V142" s="39"/>
      <c r="W142" s="39"/>
      <c r="X142" s="39"/>
      <c r="Y142" s="39"/>
    </row>
    <row r="143" spans="1:25" ht="20.25" x14ac:dyDescent="0.25">
      <c r="A143" s="171" t="s">
        <v>96</v>
      </c>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row>
    <row r="144" spans="1:25" x14ac:dyDescent="0.25">
      <c r="A144" s="180" t="s">
        <v>2</v>
      </c>
      <c r="B144" s="180" t="s">
        <v>3</v>
      </c>
      <c r="C144" s="180" t="s">
        <v>4</v>
      </c>
      <c r="D144" s="180" t="s">
        <v>5</v>
      </c>
      <c r="E144" s="172" t="s">
        <v>6</v>
      </c>
      <c r="F144" s="173" t="s">
        <v>7</v>
      </c>
      <c r="G144" s="173" t="s">
        <v>8</v>
      </c>
      <c r="H144" s="172" t="s">
        <v>9</v>
      </c>
      <c r="I144" s="172" t="s">
        <v>10</v>
      </c>
      <c r="J144" s="173" t="s">
        <v>11</v>
      </c>
      <c r="K144" s="173" t="s">
        <v>12</v>
      </c>
      <c r="L144" s="180" t="s">
        <v>13</v>
      </c>
      <c r="M144" s="183" t="s">
        <v>14</v>
      </c>
      <c r="N144" s="180" t="s">
        <v>15</v>
      </c>
      <c r="O144" s="180"/>
      <c r="P144" s="180"/>
      <c r="Q144" s="180" t="s">
        <v>16</v>
      </c>
      <c r="R144" s="180"/>
      <c r="S144" s="180"/>
      <c r="T144" s="180" t="s">
        <v>17</v>
      </c>
      <c r="U144" s="180"/>
      <c r="V144" s="180"/>
      <c r="W144" s="180" t="s">
        <v>18</v>
      </c>
      <c r="X144" s="180"/>
      <c r="Y144" s="180"/>
    </row>
    <row r="145" spans="1:25" x14ac:dyDescent="0.25">
      <c r="A145" s="180"/>
      <c r="B145" s="180"/>
      <c r="C145" s="180"/>
      <c r="D145" s="180"/>
      <c r="E145" s="172"/>
      <c r="F145" s="173"/>
      <c r="G145" s="173"/>
      <c r="H145" s="172"/>
      <c r="I145" s="172"/>
      <c r="J145" s="173"/>
      <c r="K145" s="173"/>
      <c r="L145" s="180"/>
      <c r="M145" s="183"/>
      <c r="N145" s="180"/>
      <c r="O145" s="180"/>
      <c r="P145" s="180"/>
      <c r="Q145" s="180"/>
      <c r="R145" s="180"/>
      <c r="S145" s="180"/>
      <c r="T145" s="180"/>
      <c r="U145" s="180"/>
      <c r="V145" s="180"/>
      <c r="W145" s="180"/>
      <c r="X145" s="180"/>
      <c r="Y145" s="180"/>
    </row>
    <row r="146" spans="1:25" ht="18.75" x14ac:dyDescent="0.25">
      <c r="A146" s="180"/>
      <c r="B146" s="180"/>
      <c r="C146" s="180"/>
      <c r="D146" s="180"/>
      <c r="E146" s="172"/>
      <c r="F146" s="173"/>
      <c r="G146" s="173"/>
      <c r="H146" s="172"/>
      <c r="I146" s="172" t="s">
        <v>19</v>
      </c>
      <c r="J146" s="173" t="s">
        <v>11</v>
      </c>
      <c r="K146" s="173"/>
      <c r="L146" s="180"/>
      <c r="M146" s="183"/>
      <c r="N146" s="77">
        <v>1</v>
      </c>
      <c r="O146" s="77">
        <v>2</v>
      </c>
      <c r="P146" s="77">
        <v>3</v>
      </c>
      <c r="Q146" s="77">
        <v>1</v>
      </c>
      <c r="R146" s="77">
        <v>2</v>
      </c>
      <c r="S146" s="77">
        <v>3</v>
      </c>
      <c r="T146" s="77">
        <v>1</v>
      </c>
      <c r="U146" s="77">
        <v>2</v>
      </c>
      <c r="V146" s="77">
        <v>3</v>
      </c>
      <c r="W146" s="77">
        <v>1</v>
      </c>
      <c r="X146" s="77">
        <v>2</v>
      </c>
      <c r="Y146" s="77">
        <v>3</v>
      </c>
    </row>
    <row r="147" spans="1:25" ht="131.25" x14ac:dyDescent="0.3">
      <c r="A147" s="39">
        <v>1</v>
      </c>
      <c r="B147" s="18" t="s">
        <v>39</v>
      </c>
      <c r="C147" s="18" t="s">
        <v>40</v>
      </c>
      <c r="D147" s="18" t="s">
        <v>41</v>
      </c>
      <c r="E147" s="9" t="s">
        <v>97</v>
      </c>
      <c r="F147" s="2" t="s">
        <v>98</v>
      </c>
      <c r="G147" s="2" t="s">
        <v>99</v>
      </c>
      <c r="H147" s="1">
        <v>2</v>
      </c>
      <c r="I147" s="1">
        <f>+P147+S147</f>
        <v>2</v>
      </c>
      <c r="J147" s="61">
        <f t="shared" ref="J147:J153" si="9">+I147/H147</f>
        <v>1</v>
      </c>
      <c r="K147" s="9" t="s">
        <v>100</v>
      </c>
      <c r="L147" s="28">
        <v>0</v>
      </c>
      <c r="M147" s="18" t="s">
        <v>90</v>
      </c>
      <c r="N147" s="39"/>
      <c r="O147" s="78"/>
      <c r="P147" s="68">
        <v>1</v>
      </c>
      <c r="Q147" s="39"/>
      <c r="R147" s="39"/>
      <c r="S147" s="68">
        <v>1</v>
      </c>
      <c r="T147" s="39"/>
      <c r="U147" s="39"/>
      <c r="V147" s="39"/>
      <c r="W147" s="39"/>
      <c r="X147" s="39"/>
      <c r="Y147" s="39"/>
    </row>
    <row r="148" spans="1:25" ht="131.25" x14ac:dyDescent="0.25">
      <c r="A148" s="39">
        <f>1+A147</f>
        <v>2</v>
      </c>
      <c r="B148" s="18" t="s">
        <v>39</v>
      </c>
      <c r="C148" s="18" t="s">
        <v>40</v>
      </c>
      <c r="D148" s="18" t="s">
        <v>41</v>
      </c>
      <c r="E148" s="9" t="s">
        <v>101</v>
      </c>
      <c r="F148" s="30" t="s">
        <v>102</v>
      </c>
      <c r="G148" s="9" t="s">
        <v>103</v>
      </c>
      <c r="H148" s="8">
        <v>0.5</v>
      </c>
      <c r="I148" s="8">
        <f>+N148+Q148+T148+W148</f>
        <v>0.5</v>
      </c>
      <c r="J148" s="61">
        <f t="shared" si="9"/>
        <v>1</v>
      </c>
      <c r="K148" s="9" t="s">
        <v>104</v>
      </c>
      <c r="L148" s="28">
        <v>50000</v>
      </c>
      <c r="M148" s="18" t="s">
        <v>105</v>
      </c>
      <c r="N148" s="65">
        <v>0.2</v>
      </c>
      <c r="O148" s="39"/>
      <c r="P148" s="39"/>
      <c r="Q148" s="65">
        <v>0.1</v>
      </c>
      <c r="R148" s="39"/>
      <c r="S148" s="39"/>
      <c r="T148" s="65">
        <v>0.1</v>
      </c>
      <c r="U148" s="39"/>
      <c r="V148" s="39"/>
      <c r="W148" s="65">
        <v>0.1</v>
      </c>
      <c r="X148" s="39"/>
      <c r="Y148" s="39"/>
    </row>
    <row r="149" spans="1:25" ht="131.25" x14ac:dyDescent="0.25">
      <c r="A149" s="39">
        <f t="shared" ref="A149:A153" si="10">1+A148</f>
        <v>3</v>
      </c>
      <c r="B149" s="18" t="s">
        <v>39</v>
      </c>
      <c r="C149" s="18" t="s">
        <v>40</v>
      </c>
      <c r="D149" s="18" t="s">
        <v>41</v>
      </c>
      <c r="E149" s="9" t="s">
        <v>106</v>
      </c>
      <c r="F149" s="3" t="s">
        <v>107</v>
      </c>
      <c r="G149" s="9" t="s">
        <v>108</v>
      </c>
      <c r="H149" s="1">
        <v>48</v>
      </c>
      <c r="I149" s="1">
        <f>SUM(N149:Y149)</f>
        <v>48</v>
      </c>
      <c r="J149" s="61">
        <f t="shared" si="9"/>
        <v>1</v>
      </c>
      <c r="K149" s="9" t="s">
        <v>109</v>
      </c>
      <c r="L149" s="28">
        <v>0</v>
      </c>
      <c r="M149" s="18" t="s">
        <v>110</v>
      </c>
      <c r="N149" s="68">
        <v>4</v>
      </c>
      <c r="O149" s="68">
        <v>4</v>
      </c>
      <c r="P149" s="68">
        <v>4</v>
      </c>
      <c r="Q149" s="68">
        <v>4</v>
      </c>
      <c r="R149" s="68">
        <v>4</v>
      </c>
      <c r="S149" s="68">
        <v>4</v>
      </c>
      <c r="T149" s="68">
        <v>4</v>
      </c>
      <c r="U149" s="68">
        <v>4</v>
      </c>
      <c r="V149" s="68">
        <v>4</v>
      </c>
      <c r="W149" s="68">
        <v>4</v>
      </c>
      <c r="X149" s="68">
        <v>4</v>
      </c>
      <c r="Y149" s="68">
        <v>4</v>
      </c>
    </row>
    <row r="150" spans="1:25" ht="131.25" x14ac:dyDescent="0.25">
      <c r="A150" s="39">
        <f t="shared" si="10"/>
        <v>4</v>
      </c>
      <c r="B150" s="18" t="s">
        <v>39</v>
      </c>
      <c r="C150" s="18" t="s">
        <v>40</v>
      </c>
      <c r="D150" s="18" t="s">
        <v>41</v>
      </c>
      <c r="E150" s="9" t="s">
        <v>111</v>
      </c>
      <c r="F150" s="3" t="s">
        <v>112</v>
      </c>
      <c r="G150" s="9" t="s">
        <v>113</v>
      </c>
      <c r="H150" s="1">
        <v>4</v>
      </c>
      <c r="I150" s="1">
        <f>+N150+Q150+T150+W150</f>
        <v>4</v>
      </c>
      <c r="J150" s="61">
        <f t="shared" si="9"/>
        <v>1</v>
      </c>
      <c r="K150" s="9" t="s">
        <v>114</v>
      </c>
      <c r="L150" s="28">
        <v>0</v>
      </c>
      <c r="M150" s="18" t="s">
        <v>105</v>
      </c>
      <c r="N150" s="68">
        <v>1</v>
      </c>
      <c r="O150" s="39"/>
      <c r="P150" s="39"/>
      <c r="Q150" s="68">
        <v>1</v>
      </c>
      <c r="R150" s="39"/>
      <c r="S150" s="39"/>
      <c r="T150" s="68">
        <v>1</v>
      </c>
      <c r="U150" s="39"/>
      <c r="V150" s="39"/>
      <c r="W150" s="68">
        <v>1</v>
      </c>
      <c r="X150" s="39"/>
      <c r="Y150" s="39"/>
    </row>
    <row r="151" spans="1:25" ht="168.75" x14ac:dyDescent="0.3">
      <c r="A151" s="39">
        <f t="shared" si="10"/>
        <v>5</v>
      </c>
      <c r="B151" s="81" t="s">
        <v>39</v>
      </c>
      <c r="C151" s="81" t="s">
        <v>40</v>
      </c>
      <c r="D151" s="81" t="s">
        <v>604</v>
      </c>
      <c r="E151" s="81" t="s">
        <v>612</v>
      </c>
      <c r="F151" s="9" t="s">
        <v>613</v>
      </c>
      <c r="G151" s="83" t="s">
        <v>607</v>
      </c>
      <c r="H151" s="41">
        <v>0.8</v>
      </c>
      <c r="I151" s="150">
        <f>+AVERAGE(P151,S151,V151,Y151)</f>
        <v>0.8</v>
      </c>
      <c r="J151" s="85">
        <f>+I151/H151</f>
        <v>1</v>
      </c>
      <c r="K151" s="83" t="s">
        <v>614</v>
      </c>
      <c r="L151" s="86">
        <v>0</v>
      </c>
      <c r="M151" s="81" t="s">
        <v>611</v>
      </c>
      <c r="N151" s="154"/>
      <c r="O151" s="145"/>
      <c r="P151" s="151">
        <v>0.8</v>
      </c>
      <c r="Q151" s="154"/>
      <c r="R151" s="145"/>
      <c r="S151" s="151">
        <v>0.8</v>
      </c>
      <c r="T151" s="154"/>
      <c r="U151" s="145"/>
      <c r="V151" s="151">
        <v>0.8</v>
      </c>
      <c r="W151" s="154"/>
      <c r="X151" s="145"/>
      <c r="Y151" s="151">
        <v>0.8</v>
      </c>
    </row>
    <row r="152" spans="1:25" ht="131.25" x14ac:dyDescent="0.25">
      <c r="A152" s="39">
        <f t="shared" si="10"/>
        <v>6</v>
      </c>
      <c r="B152" s="18" t="s">
        <v>39</v>
      </c>
      <c r="C152" s="18" t="s">
        <v>40</v>
      </c>
      <c r="D152" s="18" t="s">
        <v>51</v>
      </c>
      <c r="E152" s="9" t="s">
        <v>52</v>
      </c>
      <c r="F152" s="31" t="s">
        <v>63</v>
      </c>
      <c r="G152" s="9" t="s">
        <v>54</v>
      </c>
      <c r="H152" s="61">
        <v>0.2</v>
      </c>
      <c r="I152" s="8">
        <f>+S152+V152+Y152</f>
        <v>0.2</v>
      </c>
      <c r="J152" s="61">
        <f t="shared" si="9"/>
        <v>1</v>
      </c>
      <c r="K152" s="9" t="s">
        <v>55</v>
      </c>
      <c r="L152" s="28">
        <v>0</v>
      </c>
      <c r="M152" s="18" t="s">
        <v>56</v>
      </c>
      <c r="N152" s="64"/>
      <c r="O152" s="64"/>
      <c r="P152" s="64"/>
      <c r="Q152" s="64"/>
      <c r="R152" s="64"/>
      <c r="S152" s="65">
        <v>0.05</v>
      </c>
      <c r="T152" s="64"/>
      <c r="U152" s="64"/>
      <c r="V152" s="65">
        <v>0.05</v>
      </c>
      <c r="W152" s="64"/>
      <c r="X152" s="64"/>
      <c r="Y152" s="65">
        <v>0.1</v>
      </c>
    </row>
    <row r="153" spans="1:25" ht="225" x14ac:dyDescent="0.25">
      <c r="A153" s="39">
        <f t="shared" si="10"/>
        <v>7</v>
      </c>
      <c r="B153" s="18" t="s">
        <v>39</v>
      </c>
      <c r="C153" s="18" t="s">
        <v>40</v>
      </c>
      <c r="D153" s="18" t="s">
        <v>41</v>
      </c>
      <c r="E153" s="9" t="s">
        <v>47</v>
      </c>
      <c r="F153" s="31" t="s">
        <v>48</v>
      </c>
      <c r="G153" s="9" t="s">
        <v>49</v>
      </c>
      <c r="H153" s="66">
        <v>1</v>
      </c>
      <c r="I153" s="1">
        <f>+T153</f>
        <v>1</v>
      </c>
      <c r="J153" s="61">
        <f t="shared" si="9"/>
        <v>1</v>
      </c>
      <c r="K153" s="9" t="s">
        <v>50</v>
      </c>
      <c r="L153" s="28">
        <v>0</v>
      </c>
      <c r="M153" s="18" t="s">
        <v>25</v>
      </c>
      <c r="N153" s="67"/>
      <c r="O153" s="67"/>
      <c r="P153" s="67"/>
      <c r="Q153" s="67"/>
      <c r="R153" s="67"/>
      <c r="S153" s="67"/>
      <c r="T153" s="68">
        <v>1</v>
      </c>
      <c r="U153" s="67"/>
      <c r="V153" s="67"/>
      <c r="W153" s="67"/>
      <c r="X153" s="67"/>
      <c r="Y153" s="67"/>
    </row>
    <row r="154" spans="1:25" ht="20.25" x14ac:dyDescent="0.25">
      <c r="A154" s="171" t="s">
        <v>115</v>
      </c>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row>
    <row r="155" spans="1:25" x14ac:dyDescent="0.25">
      <c r="A155" s="181" t="s">
        <v>2</v>
      </c>
      <c r="B155" s="181" t="s">
        <v>3</v>
      </c>
      <c r="C155" s="181" t="s">
        <v>4</v>
      </c>
      <c r="D155" s="181" t="s">
        <v>5</v>
      </c>
      <c r="E155" s="181" t="s">
        <v>6</v>
      </c>
      <c r="F155" s="182" t="s">
        <v>7</v>
      </c>
      <c r="G155" s="182" t="s">
        <v>8</v>
      </c>
      <c r="H155" s="181" t="s">
        <v>9</v>
      </c>
      <c r="I155" s="181" t="s">
        <v>10</v>
      </c>
      <c r="J155" s="182" t="s">
        <v>11</v>
      </c>
      <c r="K155" s="182" t="s">
        <v>12</v>
      </c>
      <c r="L155" s="181" t="s">
        <v>13</v>
      </c>
      <c r="M155" s="182" t="s">
        <v>14</v>
      </c>
      <c r="N155" s="181" t="s">
        <v>15</v>
      </c>
      <c r="O155" s="181"/>
      <c r="P155" s="181"/>
      <c r="Q155" s="181" t="s">
        <v>16</v>
      </c>
      <c r="R155" s="181"/>
      <c r="S155" s="181"/>
      <c r="T155" s="181" t="s">
        <v>17</v>
      </c>
      <c r="U155" s="181"/>
      <c r="V155" s="181"/>
      <c r="W155" s="181" t="s">
        <v>18</v>
      </c>
      <c r="X155" s="181"/>
      <c r="Y155" s="181"/>
    </row>
    <row r="156" spans="1:25" x14ac:dyDescent="0.25">
      <c r="A156" s="181"/>
      <c r="B156" s="181"/>
      <c r="C156" s="181"/>
      <c r="D156" s="181"/>
      <c r="E156" s="181"/>
      <c r="F156" s="182"/>
      <c r="G156" s="182"/>
      <c r="H156" s="181"/>
      <c r="I156" s="181"/>
      <c r="J156" s="182"/>
      <c r="K156" s="182"/>
      <c r="L156" s="181"/>
      <c r="M156" s="182"/>
      <c r="N156" s="181"/>
      <c r="O156" s="181"/>
      <c r="P156" s="181"/>
      <c r="Q156" s="181"/>
      <c r="R156" s="181"/>
      <c r="S156" s="181"/>
      <c r="T156" s="181"/>
      <c r="U156" s="181"/>
      <c r="V156" s="181"/>
      <c r="W156" s="181"/>
      <c r="X156" s="181"/>
      <c r="Y156" s="181"/>
    </row>
    <row r="157" spans="1:25" ht="18.75" x14ac:dyDescent="0.25">
      <c r="A157" s="181"/>
      <c r="B157" s="181"/>
      <c r="C157" s="181"/>
      <c r="D157" s="181"/>
      <c r="E157" s="181"/>
      <c r="F157" s="182"/>
      <c r="G157" s="182"/>
      <c r="H157" s="181"/>
      <c r="I157" s="181" t="s">
        <v>19</v>
      </c>
      <c r="J157" s="182" t="s">
        <v>11</v>
      </c>
      <c r="K157" s="182"/>
      <c r="L157" s="181"/>
      <c r="M157" s="182"/>
      <c r="N157" s="79">
        <v>1</v>
      </c>
      <c r="O157" s="79">
        <v>2</v>
      </c>
      <c r="P157" s="79">
        <v>3</v>
      </c>
      <c r="Q157" s="79">
        <v>1</v>
      </c>
      <c r="R157" s="79">
        <v>2</v>
      </c>
      <c r="S157" s="79">
        <v>3</v>
      </c>
      <c r="T157" s="79">
        <v>1</v>
      </c>
      <c r="U157" s="79">
        <v>2</v>
      </c>
      <c r="V157" s="79">
        <v>3</v>
      </c>
      <c r="W157" s="79">
        <v>1</v>
      </c>
      <c r="X157" s="79">
        <v>2</v>
      </c>
      <c r="Y157" s="79">
        <v>3</v>
      </c>
    </row>
    <row r="158" spans="1:25" ht="206.25" x14ac:dyDescent="0.25">
      <c r="A158" s="80">
        <v>1</v>
      </c>
      <c r="B158" s="81" t="s">
        <v>39</v>
      </c>
      <c r="C158" s="81" t="s">
        <v>40</v>
      </c>
      <c r="D158" s="81" t="s">
        <v>41</v>
      </c>
      <c r="E158" s="81" t="s">
        <v>116</v>
      </c>
      <c r="F158" s="82" t="s">
        <v>117</v>
      </c>
      <c r="G158" s="83" t="s">
        <v>118</v>
      </c>
      <c r="H158" s="84">
        <v>1</v>
      </c>
      <c r="I158" s="84">
        <f>+Q158</f>
        <v>1</v>
      </c>
      <c r="J158" s="85">
        <f t="shared" ref="J158:J164" si="11">+I158/H158</f>
        <v>1</v>
      </c>
      <c r="K158" s="84" t="s">
        <v>119</v>
      </c>
      <c r="L158" s="86">
        <v>0</v>
      </c>
      <c r="M158" s="81" t="s">
        <v>120</v>
      </c>
      <c r="N158" s="47"/>
      <c r="O158" s="80"/>
      <c r="P158" s="80"/>
      <c r="Q158" s="87">
        <v>1</v>
      </c>
      <c r="R158" s="80"/>
      <c r="S158" s="80"/>
      <c r="T158" s="80"/>
      <c r="U158" s="80"/>
      <c r="V158" s="80"/>
      <c r="W158" s="80"/>
      <c r="X158" s="80"/>
      <c r="Y158" s="80"/>
    </row>
    <row r="159" spans="1:25" ht="187.5" x14ac:dyDescent="0.25">
      <c r="A159" s="145">
        <f>1+A158</f>
        <v>2</v>
      </c>
      <c r="B159" s="88" t="s">
        <v>39</v>
      </c>
      <c r="C159" s="88" t="s">
        <v>40</v>
      </c>
      <c r="D159" s="88" t="s">
        <v>41</v>
      </c>
      <c r="E159" s="88" t="s">
        <v>554</v>
      </c>
      <c r="F159" s="89" t="s">
        <v>213</v>
      </c>
      <c r="G159" s="89" t="s">
        <v>515</v>
      </c>
      <c r="H159" s="90">
        <v>1</v>
      </c>
      <c r="I159" s="90">
        <f>+Q159</f>
        <v>1</v>
      </c>
      <c r="J159" s="61">
        <f t="shared" si="11"/>
        <v>1</v>
      </c>
      <c r="K159" s="91" t="s">
        <v>215</v>
      </c>
      <c r="L159" s="10">
        <v>0</v>
      </c>
      <c r="M159" s="92"/>
      <c r="N159" s="93"/>
      <c r="O159" s="93"/>
      <c r="P159" s="93"/>
      <c r="Q159" s="155">
        <v>1</v>
      </c>
      <c r="R159" s="93"/>
      <c r="S159" s="93"/>
      <c r="T159" s="93"/>
      <c r="U159" s="93"/>
      <c r="V159" s="93"/>
      <c r="W159" s="93"/>
      <c r="X159" s="93"/>
      <c r="Y159" s="93"/>
    </row>
    <row r="160" spans="1:25" ht="131.25" x14ac:dyDescent="0.25">
      <c r="A160" s="145">
        <f t="shared" ref="A160:A165" si="12">1+A159</f>
        <v>3</v>
      </c>
      <c r="B160" s="81" t="s">
        <v>39</v>
      </c>
      <c r="C160" s="81" t="s">
        <v>40</v>
      </c>
      <c r="D160" s="81" t="s">
        <v>41</v>
      </c>
      <c r="E160" s="81" t="s">
        <v>121</v>
      </c>
      <c r="F160" s="81" t="s">
        <v>122</v>
      </c>
      <c r="G160" s="83" t="s">
        <v>123</v>
      </c>
      <c r="H160" s="41">
        <v>1</v>
      </c>
      <c r="I160" s="41">
        <f>+P160+S160+V160+Y160</f>
        <v>1</v>
      </c>
      <c r="J160" s="85">
        <f t="shared" si="11"/>
        <v>1</v>
      </c>
      <c r="K160" s="81"/>
      <c r="L160" s="86">
        <v>1500000</v>
      </c>
      <c r="M160" s="81" t="s">
        <v>124</v>
      </c>
      <c r="N160" s="80"/>
      <c r="O160" s="80"/>
      <c r="P160" s="43">
        <v>0.25</v>
      </c>
      <c r="Q160" s="80"/>
      <c r="R160" s="80"/>
      <c r="S160" s="43">
        <v>0.25</v>
      </c>
      <c r="T160" s="80"/>
      <c r="U160" s="80"/>
      <c r="V160" s="43">
        <v>0.25</v>
      </c>
      <c r="W160" s="80"/>
      <c r="X160" s="80"/>
      <c r="Y160" s="43">
        <v>0.25</v>
      </c>
    </row>
    <row r="161" spans="1:25" ht="131.25" x14ac:dyDescent="0.25">
      <c r="A161" s="145">
        <f t="shared" si="12"/>
        <v>4</v>
      </c>
      <c r="B161" s="81" t="s">
        <v>39</v>
      </c>
      <c r="C161" s="81" t="s">
        <v>40</v>
      </c>
      <c r="D161" s="81" t="s">
        <v>41</v>
      </c>
      <c r="E161" s="81" t="s">
        <v>125</v>
      </c>
      <c r="F161" s="81" t="s">
        <v>126</v>
      </c>
      <c r="G161" s="83" t="s">
        <v>127</v>
      </c>
      <c r="H161" s="84">
        <v>1</v>
      </c>
      <c r="I161" s="84">
        <f>+Q161</f>
        <v>1</v>
      </c>
      <c r="J161" s="85">
        <f t="shared" si="11"/>
        <v>1</v>
      </c>
      <c r="K161" s="81"/>
      <c r="L161" s="86">
        <v>5000000</v>
      </c>
      <c r="M161" s="81" t="s">
        <v>124</v>
      </c>
      <c r="N161" s="80"/>
      <c r="O161" s="80"/>
      <c r="P161" s="47"/>
      <c r="Q161" s="87">
        <v>1</v>
      </c>
      <c r="R161" s="80"/>
      <c r="S161" s="80"/>
      <c r="T161" s="80"/>
      <c r="U161" s="80"/>
      <c r="V161" s="80"/>
      <c r="W161" s="80"/>
      <c r="X161" s="80"/>
      <c r="Y161" s="80"/>
    </row>
    <row r="162" spans="1:25" ht="131.25" x14ac:dyDescent="0.25">
      <c r="A162" s="145">
        <f t="shared" si="12"/>
        <v>5</v>
      </c>
      <c r="B162" s="81" t="s">
        <v>39</v>
      </c>
      <c r="C162" s="81" t="s">
        <v>40</v>
      </c>
      <c r="D162" s="81" t="s">
        <v>41</v>
      </c>
      <c r="E162" s="81" t="s">
        <v>128</v>
      </c>
      <c r="F162" s="81" t="s">
        <v>129</v>
      </c>
      <c r="G162" s="83" t="s">
        <v>118</v>
      </c>
      <c r="H162" s="84">
        <v>1</v>
      </c>
      <c r="I162" s="84">
        <f>+P162</f>
        <v>1</v>
      </c>
      <c r="J162" s="85">
        <f t="shared" si="11"/>
        <v>1</v>
      </c>
      <c r="K162" s="81"/>
      <c r="L162" s="86">
        <v>0</v>
      </c>
      <c r="M162" s="81"/>
      <c r="N162" s="47"/>
      <c r="O162" s="80"/>
      <c r="P162" s="87">
        <v>1</v>
      </c>
      <c r="Q162" s="80"/>
      <c r="R162" s="80"/>
      <c r="S162" s="80"/>
      <c r="T162" s="80"/>
      <c r="U162" s="80"/>
      <c r="V162" s="80"/>
      <c r="W162" s="80"/>
      <c r="X162" s="80"/>
      <c r="Y162" s="80"/>
    </row>
    <row r="163" spans="1:25" ht="168.75" x14ac:dyDescent="0.3">
      <c r="A163" s="145">
        <f t="shared" si="12"/>
        <v>6</v>
      </c>
      <c r="B163" s="156" t="s">
        <v>39</v>
      </c>
      <c r="C163" s="156" t="s">
        <v>40</v>
      </c>
      <c r="D163" s="156" t="s">
        <v>604</v>
      </c>
      <c r="E163" s="156" t="s">
        <v>605</v>
      </c>
      <c r="F163" s="92" t="s">
        <v>606</v>
      </c>
      <c r="G163" s="157" t="s">
        <v>607</v>
      </c>
      <c r="H163" s="158">
        <v>1</v>
      </c>
      <c r="I163" s="42">
        <f>+AVERAGE(P163,S163,V163,Y163)</f>
        <v>1</v>
      </c>
      <c r="J163" s="85">
        <f>+I163/H163</f>
        <v>1</v>
      </c>
      <c r="K163" s="157" t="s">
        <v>608</v>
      </c>
      <c r="L163" s="86">
        <v>0</v>
      </c>
      <c r="M163" s="156" t="s">
        <v>609</v>
      </c>
      <c r="N163" s="154"/>
      <c r="O163" s="145"/>
      <c r="P163" s="151">
        <v>1</v>
      </c>
      <c r="Q163" s="154"/>
      <c r="R163" s="145"/>
      <c r="S163" s="151">
        <v>1</v>
      </c>
      <c r="T163" s="154"/>
      <c r="U163" s="145"/>
      <c r="V163" s="151">
        <v>1</v>
      </c>
      <c r="W163" s="154"/>
      <c r="X163" s="145"/>
      <c r="Y163" s="151">
        <v>1</v>
      </c>
    </row>
    <row r="164" spans="1:25" ht="131.25" x14ac:dyDescent="0.25">
      <c r="A164" s="145">
        <f t="shared" si="12"/>
        <v>7</v>
      </c>
      <c r="B164" s="9" t="s">
        <v>39</v>
      </c>
      <c r="C164" s="9" t="s">
        <v>40</v>
      </c>
      <c r="D164" s="9" t="s">
        <v>51</v>
      </c>
      <c r="E164" s="9" t="s">
        <v>52</v>
      </c>
      <c r="F164" s="31" t="s">
        <v>63</v>
      </c>
      <c r="G164" s="9" t="s">
        <v>54</v>
      </c>
      <c r="H164" s="41">
        <v>0.2</v>
      </c>
      <c r="I164" s="8">
        <f>+S164+V164+Y164</f>
        <v>0.2</v>
      </c>
      <c r="J164" s="42">
        <f t="shared" si="11"/>
        <v>1</v>
      </c>
      <c r="K164" s="9" t="s">
        <v>55</v>
      </c>
      <c r="L164" s="10">
        <v>0</v>
      </c>
      <c r="M164" s="9" t="s">
        <v>56</v>
      </c>
      <c r="N164" s="23"/>
      <c r="O164" s="23"/>
      <c r="P164" s="23"/>
      <c r="Q164" s="23"/>
      <c r="R164" s="23"/>
      <c r="S164" s="43">
        <v>0.05</v>
      </c>
      <c r="T164" s="23"/>
      <c r="U164" s="23"/>
      <c r="V164" s="43">
        <v>0.05</v>
      </c>
      <c r="W164" s="23"/>
      <c r="X164" s="23"/>
      <c r="Y164" s="43">
        <v>0.1</v>
      </c>
    </row>
    <row r="165" spans="1:25" ht="225" x14ac:dyDescent="0.25">
      <c r="A165" s="145">
        <f t="shared" si="12"/>
        <v>8</v>
      </c>
      <c r="B165" s="9" t="s">
        <v>39</v>
      </c>
      <c r="C165" s="9" t="s">
        <v>40</v>
      </c>
      <c r="D165" s="9" t="s">
        <v>41</v>
      </c>
      <c r="E165" s="13" t="s">
        <v>47</v>
      </c>
      <c r="F165" s="13" t="s">
        <v>48</v>
      </c>
      <c r="G165" s="11" t="s">
        <v>49</v>
      </c>
      <c r="H165" s="11">
        <v>1</v>
      </c>
      <c r="I165" s="11">
        <f>+T165</f>
        <v>1</v>
      </c>
      <c r="J165" s="56">
        <f>I165/H165</f>
        <v>1</v>
      </c>
      <c r="K165" s="17" t="s">
        <v>50</v>
      </c>
      <c r="L165" s="137">
        <v>0</v>
      </c>
      <c r="M165" s="9" t="s">
        <v>25</v>
      </c>
      <c r="N165" s="39"/>
      <c r="O165" s="39"/>
      <c r="P165" s="39"/>
      <c r="Q165" s="39"/>
      <c r="R165" s="39"/>
      <c r="S165" s="39"/>
      <c r="T165" s="36">
        <v>1</v>
      </c>
      <c r="U165" s="39"/>
      <c r="V165" s="39"/>
      <c r="W165" s="39"/>
      <c r="X165" s="39"/>
      <c r="Y165" s="39"/>
    </row>
    <row r="166" spans="1:25" ht="20.25" x14ac:dyDescent="0.25">
      <c r="A166" s="171" t="s">
        <v>573</v>
      </c>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row>
    <row r="167" spans="1:25" x14ac:dyDescent="0.25">
      <c r="A167" s="172" t="s">
        <v>2</v>
      </c>
      <c r="B167" s="172" t="s">
        <v>3</v>
      </c>
      <c r="C167" s="172" t="s">
        <v>4</v>
      </c>
      <c r="D167" s="172" t="s">
        <v>5</v>
      </c>
      <c r="E167" s="172" t="s">
        <v>6</v>
      </c>
      <c r="F167" s="173" t="s">
        <v>7</v>
      </c>
      <c r="G167" s="173" t="s">
        <v>8</v>
      </c>
      <c r="H167" s="172" t="s">
        <v>9</v>
      </c>
      <c r="I167" s="172" t="s">
        <v>10</v>
      </c>
      <c r="J167" s="173" t="s">
        <v>11</v>
      </c>
      <c r="K167" s="173" t="s">
        <v>12</v>
      </c>
      <c r="L167" s="172" t="s">
        <v>13</v>
      </c>
      <c r="M167" s="173" t="s">
        <v>14</v>
      </c>
      <c r="N167" s="172" t="s">
        <v>15</v>
      </c>
      <c r="O167" s="172"/>
      <c r="P167" s="172"/>
      <c r="Q167" s="172" t="s">
        <v>16</v>
      </c>
      <c r="R167" s="172"/>
      <c r="S167" s="172"/>
      <c r="T167" s="172" t="s">
        <v>17</v>
      </c>
      <c r="U167" s="172"/>
      <c r="V167" s="172"/>
      <c r="W167" s="172" t="s">
        <v>18</v>
      </c>
      <c r="X167" s="172"/>
      <c r="Y167" s="172"/>
    </row>
    <row r="168" spans="1:25" x14ac:dyDescent="0.25">
      <c r="A168" s="172"/>
      <c r="B168" s="172"/>
      <c r="C168" s="172"/>
      <c r="D168" s="172"/>
      <c r="E168" s="172"/>
      <c r="F168" s="173"/>
      <c r="G168" s="173"/>
      <c r="H168" s="172"/>
      <c r="I168" s="172"/>
      <c r="J168" s="173"/>
      <c r="K168" s="173"/>
      <c r="L168" s="172"/>
      <c r="M168" s="173"/>
      <c r="N168" s="172"/>
      <c r="O168" s="172"/>
      <c r="P168" s="172"/>
      <c r="Q168" s="172"/>
      <c r="R168" s="172"/>
      <c r="S168" s="172"/>
      <c r="T168" s="172"/>
      <c r="U168" s="172"/>
      <c r="V168" s="172"/>
      <c r="W168" s="172"/>
      <c r="X168" s="172"/>
      <c r="Y168" s="172"/>
    </row>
    <row r="169" spans="1:25" ht="18.75" x14ac:dyDescent="0.25">
      <c r="A169" s="172"/>
      <c r="B169" s="172"/>
      <c r="C169" s="172"/>
      <c r="D169" s="172"/>
      <c r="E169" s="172"/>
      <c r="F169" s="173"/>
      <c r="G169" s="173"/>
      <c r="H169" s="172"/>
      <c r="I169" s="172" t="s">
        <v>19</v>
      </c>
      <c r="J169" s="173" t="s">
        <v>11</v>
      </c>
      <c r="K169" s="173"/>
      <c r="L169" s="172"/>
      <c r="M169" s="173"/>
      <c r="N169" s="35">
        <v>1</v>
      </c>
      <c r="O169" s="35">
        <v>2</v>
      </c>
      <c r="P169" s="35">
        <v>3</v>
      </c>
      <c r="Q169" s="35">
        <v>1</v>
      </c>
      <c r="R169" s="35">
        <v>2</v>
      </c>
      <c r="S169" s="35">
        <v>3</v>
      </c>
      <c r="T169" s="35">
        <v>1</v>
      </c>
      <c r="U169" s="35">
        <v>2</v>
      </c>
      <c r="V169" s="35">
        <v>3</v>
      </c>
      <c r="W169" s="35">
        <v>1</v>
      </c>
      <c r="X169" s="35">
        <v>2</v>
      </c>
      <c r="Y169" s="35">
        <v>3</v>
      </c>
    </row>
    <row r="170" spans="1:25" ht="131.25" x14ac:dyDescent="0.25">
      <c r="A170" s="23">
        <v>1</v>
      </c>
      <c r="B170" s="3" t="s">
        <v>39</v>
      </c>
      <c r="C170" s="3" t="s">
        <v>40</v>
      </c>
      <c r="D170" s="3" t="s">
        <v>41</v>
      </c>
      <c r="E170" s="9" t="s">
        <v>574</v>
      </c>
      <c r="F170" s="9" t="s">
        <v>575</v>
      </c>
      <c r="G170" s="1" t="s">
        <v>576</v>
      </c>
      <c r="H170" s="1">
        <v>1</v>
      </c>
      <c r="I170" s="1">
        <f>+P170</f>
        <v>1</v>
      </c>
      <c r="J170" s="70">
        <f>+I170/H170</f>
        <v>1</v>
      </c>
      <c r="K170" s="1" t="s">
        <v>577</v>
      </c>
      <c r="L170" s="71">
        <v>1000000</v>
      </c>
      <c r="M170" s="9" t="s">
        <v>578</v>
      </c>
      <c r="N170" s="23"/>
      <c r="O170" s="23"/>
      <c r="P170" s="21">
        <v>1</v>
      </c>
      <c r="Q170" s="23"/>
      <c r="R170" s="23"/>
      <c r="S170" s="23"/>
      <c r="T170" s="23"/>
      <c r="U170" s="23"/>
      <c r="V170" s="23"/>
      <c r="W170" s="23"/>
      <c r="X170" s="23"/>
      <c r="Y170" s="23"/>
    </row>
    <row r="171" spans="1:25" ht="131.25" x14ac:dyDescent="0.25">
      <c r="A171" s="23">
        <f>1+A170</f>
        <v>2</v>
      </c>
      <c r="B171" s="1" t="s">
        <v>39</v>
      </c>
      <c r="C171" s="1" t="s">
        <v>40</v>
      </c>
      <c r="D171" s="1" t="s">
        <v>41</v>
      </c>
      <c r="E171" s="9" t="s">
        <v>579</v>
      </c>
      <c r="F171" s="9" t="s">
        <v>580</v>
      </c>
      <c r="G171" s="9" t="s">
        <v>581</v>
      </c>
      <c r="H171" s="1">
        <v>12</v>
      </c>
      <c r="I171" s="1">
        <f>+SUM(N171:Y171)</f>
        <v>12</v>
      </c>
      <c r="J171" s="5">
        <f>+I171/H171</f>
        <v>1</v>
      </c>
      <c r="K171" s="9" t="s">
        <v>582</v>
      </c>
      <c r="L171" s="10">
        <v>100000</v>
      </c>
      <c r="M171" s="9" t="s">
        <v>124</v>
      </c>
      <c r="N171" s="21">
        <v>1</v>
      </c>
      <c r="O171" s="21">
        <v>1</v>
      </c>
      <c r="P171" s="21">
        <v>1</v>
      </c>
      <c r="Q171" s="21">
        <v>1</v>
      </c>
      <c r="R171" s="21">
        <v>1</v>
      </c>
      <c r="S171" s="21">
        <v>1</v>
      </c>
      <c r="T171" s="21">
        <v>1</v>
      </c>
      <c r="U171" s="21">
        <v>1</v>
      </c>
      <c r="V171" s="21">
        <v>1</v>
      </c>
      <c r="W171" s="21">
        <v>1</v>
      </c>
      <c r="X171" s="21">
        <v>1</v>
      </c>
      <c r="Y171" s="21">
        <v>1</v>
      </c>
    </row>
    <row r="172" spans="1:25" ht="75" x14ac:dyDescent="0.25">
      <c r="A172" s="167">
        <f t="shared" ref="A172:A179" si="13">1+A171</f>
        <v>3</v>
      </c>
      <c r="B172" s="168" t="s">
        <v>39</v>
      </c>
      <c r="C172" s="168" t="s">
        <v>40</v>
      </c>
      <c r="D172" s="168" t="s">
        <v>41</v>
      </c>
      <c r="E172" s="168" t="s">
        <v>583</v>
      </c>
      <c r="F172" s="166" t="s">
        <v>584</v>
      </c>
      <c r="G172" s="9" t="s">
        <v>585</v>
      </c>
      <c r="H172" s="1">
        <v>500</v>
      </c>
      <c r="I172" s="1">
        <f>+P172+S172+V172+Y172</f>
        <v>500</v>
      </c>
      <c r="J172" s="5">
        <f>+I172/H172</f>
        <v>1</v>
      </c>
      <c r="K172" s="168" t="s">
        <v>586</v>
      </c>
      <c r="L172" s="175">
        <v>3000000</v>
      </c>
      <c r="M172" s="168" t="s">
        <v>587</v>
      </c>
      <c r="N172" s="23"/>
      <c r="O172" s="23"/>
      <c r="P172" s="21">
        <v>125</v>
      </c>
      <c r="Q172" s="23"/>
      <c r="R172" s="23"/>
      <c r="S172" s="21">
        <f>500/4</f>
        <v>125</v>
      </c>
      <c r="T172" s="23"/>
      <c r="U172" s="23"/>
      <c r="V172" s="21">
        <f>500/4</f>
        <v>125</v>
      </c>
      <c r="W172" s="23"/>
      <c r="X172" s="23"/>
      <c r="Y172" s="21">
        <f>500/4</f>
        <v>125</v>
      </c>
    </row>
    <row r="173" spans="1:25" ht="75" x14ac:dyDescent="0.25">
      <c r="A173" s="167"/>
      <c r="B173" s="168"/>
      <c r="C173" s="168"/>
      <c r="D173" s="168"/>
      <c r="E173" s="168"/>
      <c r="F173" s="166"/>
      <c r="G173" s="9" t="s">
        <v>588</v>
      </c>
      <c r="H173" s="1">
        <v>50</v>
      </c>
      <c r="I173" s="1">
        <f>+P173+S173+V173+Y173</f>
        <v>50</v>
      </c>
      <c r="J173" s="5">
        <f>+I173/H173</f>
        <v>1</v>
      </c>
      <c r="K173" s="168"/>
      <c r="L173" s="175"/>
      <c r="M173" s="168"/>
      <c r="N173" s="23"/>
      <c r="O173" s="23"/>
      <c r="P173" s="21">
        <v>12</v>
      </c>
      <c r="Q173" s="23"/>
      <c r="R173" s="23"/>
      <c r="S173" s="21">
        <v>13</v>
      </c>
      <c r="T173" s="23"/>
      <c r="U173" s="23"/>
      <c r="V173" s="21">
        <v>13</v>
      </c>
      <c r="W173" s="23"/>
      <c r="X173" s="23"/>
      <c r="Y173" s="21">
        <v>12</v>
      </c>
    </row>
    <row r="174" spans="1:25" ht="75" x14ac:dyDescent="0.25">
      <c r="A174" s="167"/>
      <c r="B174" s="168"/>
      <c r="C174" s="168"/>
      <c r="D174" s="168"/>
      <c r="E174" s="168"/>
      <c r="F174" s="166"/>
      <c r="G174" s="9" t="s">
        <v>589</v>
      </c>
      <c r="H174" s="1">
        <v>200</v>
      </c>
      <c r="I174" s="1">
        <f t="shared" ref="I174:I177" si="14">+P174+S174+V174+Y174</f>
        <v>200</v>
      </c>
      <c r="J174" s="5">
        <f t="shared" ref="J174:J178" si="15">+I174/H174</f>
        <v>1</v>
      </c>
      <c r="K174" s="168"/>
      <c r="L174" s="175"/>
      <c r="M174" s="168"/>
      <c r="N174" s="23"/>
      <c r="O174" s="23"/>
      <c r="P174" s="21">
        <f>200/4</f>
        <v>50</v>
      </c>
      <c r="Q174" s="23"/>
      <c r="R174" s="23"/>
      <c r="S174" s="21">
        <f>200/4</f>
        <v>50</v>
      </c>
      <c r="T174" s="23"/>
      <c r="U174" s="23"/>
      <c r="V174" s="21">
        <f>200/4</f>
        <v>50</v>
      </c>
      <c r="W174" s="23"/>
      <c r="X174" s="23"/>
      <c r="Y174" s="21">
        <f>200/4</f>
        <v>50</v>
      </c>
    </row>
    <row r="175" spans="1:25" ht="75" x14ac:dyDescent="0.25">
      <c r="A175" s="167"/>
      <c r="B175" s="168"/>
      <c r="C175" s="168"/>
      <c r="D175" s="168"/>
      <c r="E175" s="168"/>
      <c r="F175" s="166"/>
      <c r="G175" s="9" t="s">
        <v>590</v>
      </c>
      <c r="H175" s="1">
        <v>50</v>
      </c>
      <c r="I175" s="1">
        <f t="shared" si="14"/>
        <v>50</v>
      </c>
      <c r="J175" s="5">
        <f t="shared" si="15"/>
        <v>1</v>
      </c>
      <c r="K175" s="168"/>
      <c r="L175" s="175"/>
      <c r="M175" s="168"/>
      <c r="N175" s="23"/>
      <c r="O175" s="23"/>
      <c r="P175" s="21">
        <v>12</v>
      </c>
      <c r="Q175" s="23"/>
      <c r="R175" s="23"/>
      <c r="S175" s="21">
        <v>13</v>
      </c>
      <c r="T175" s="23"/>
      <c r="U175" s="23"/>
      <c r="V175" s="21">
        <v>13</v>
      </c>
      <c r="W175" s="23"/>
      <c r="X175" s="23"/>
      <c r="Y175" s="21">
        <v>12</v>
      </c>
    </row>
    <row r="176" spans="1:25" ht="75" x14ac:dyDescent="0.25">
      <c r="A176" s="167"/>
      <c r="B176" s="168"/>
      <c r="C176" s="168"/>
      <c r="D176" s="168"/>
      <c r="E176" s="168"/>
      <c r="F176" s="166"/>
      <c r="G176" s="9" t="s">
        <v>591</v>
      </c>
      <c r="H176" s="1">
        <v>100</v>
      </c>
      <c r="I176" s="1">
        <f t="shared" si="14"/>
        <v>100</v>
      </c>
      <c r="J176" s="5">
        <f t="shared" si="15"/>
        <v>1</v>
      </c>
      <c r="K176" s="168"/>
      <c r="L176" s="175"/>
      <c r="M176" s="168"/>
      <c r="N176" s="23"/>
      <c r="O176" s="23"/>
      <c r="P176" s="21">
        <f>100/4</f>
        <v>25</v>
      </c>
      <c r="Q176" s="23"/>
      <c r="R176" s="23"/>
      <c r="S176" s="21">
        <f>100/4</f>
        <v>25</v>
      </c>
      <c r="T176" s="23"/>
      <c r="U176" s="23"/>
      <c r="V176" s="21">
        <f>100/4</f>
        <v>25</v>
      </c>
      <c r="W176" s="23"/>
      <c r="X176" s="23"/>
      <c r="Y176" s="21">
        <f>100/4</f>
        <v>25</v>
      </c>
    </row>
    <row r="177" spans="1:25" ht="75" x14ac:dyDescent="0.25">
      <c r="A177" s="167"/>
      <c r="B177" s="168"/>
      <c r="C177" s="168"/>
      <c r="D177" s="168"/>
      <c r="E177" s="168"/>
      <c r="F177" s="166"/>
      <c r="G177" s="9" t="s">
        <v>592</v>
      </c>
      <c r="H177" s="1">
        <v>50</v>
      </c>
      <c r="I177" s="1">
        <f t="shared" si="14"/>
        <v>50</v>
      </c>
      <c r="J177" s="5">
        <f t="shared" si="15"/>
        <v>1</v>
      </c>
      <c r="K177" s="168"/>
      <c r="L177" s="175"/>
      <c r="M177" s="168"/>
      <c r="N177" s="23"/>
      <c r="O177" s="23"/>
      <c r="P177" s="21">
        <v>12</v>
      </c>
      <c r="Q177" s="23"/>
      <c r="R177" s="23"/>
      <c r="S177" s="21">
        <v>13</v>
      </c>
      <c r="T177" s="23"/>
      <c r="U177" s="23"/>
      <c r="V177" s="21">
        <v>13</v>
      </c>
      <c r="W177" s="23"/>
      <c r="X177" s="23"/>
      <c r="Y177" s="21">
        <v>12</v>
      </c>
    </row>
    <row r="178" spans="1:25" ht="131.25" x14ac:dyDescent="0.25">
      <c r="A178" s="23">
        <v>4</v>
      </c>
      <c r="B178" s="1" t="s">
        <v>39</v>
      </c>
      <c r="C178" s="1" t="s">
        <v>40</v>
      </c>
      <c r="D178" s="1" t="s">
        <v>41</v>
      </c>
      <c r="E178" s="9" t="s">
        <v>593</v>
      </c>
      <c r="F178" s="31" t="s">
        <v>594</v>
      </c>
      <c r="G178" s="9" t="s">
        <v>595</v>
      </c>
      <c r="H178" s="8">
        <v>0.95</v>
      </c>
      <c r="I178" s="8">
        <f>(+P178+S178+V178+Y178)/4</f>
        <v>0.95</v>
      </c>
      <c r="J178" s="5">
        <f t="shared" si="15"/>
        <v>1</v>
      </c>
      <c r="K178" s="9"/>
      <c r="L178" s="9"/>
      <c r="M178" s="9"/>
      <c r="N178" s="23"/>
      <c r="O178" s="23"/>
      <c r="P178" s="25">
        <v>0.95</v>
      </c>
      <c r="Q178" s="23"/>
      <c r="R178" s="23"/>
      <c r="S178" s="25">
        <v>0.95</v>
      </c>
      <c r="T178" s="23"/>
      <c r="U178" s="23"/>
      <c r="V178" s="25">
        <v>0.95</v>
      </c>
      <c r="W178" s="23"/>
      <c r="X178" s="23"/>
      <c r="Y178" s="25">
        <v>0.95</v>
      </c>
    </row>
    <row r="179" spans="1:25" ht="150" x14ac:dyDescent="0.3">
      <c r="A179" s="23">
        <f t="shared" si="13"/>
        <v>5</v>
      </c>
      <c r="B179" s="9" t="s">
        <v>39</v>
      </c>
      <c r="C179" s="9" t="s">
        <v>40</v>
      </c>
      <c r="D179" s="9" t="s">
        <v>51</v>
      </c>
      <c r="E179" s="9" t="s">
        <v>52</v>
      </c>
      <c r="F179" s="55" t="s">
        <v>53</v>
      </c>
      <c r="G179" s="9" t="s">
        <v>54</v>
      </c>
      <c r="H179" s="5">
        <v>0.2</v>
      </c>
      <c r="I179" s="8">
        <f>+S179+V179+Y179</f>
        <v>0.2</v>
      </c>
      <c r="J179" s="5">
        <f>+I179/H179</f>
        <v>1</v>
      </c>
      <c r="K179" s="9" t="s">
        <v>55</v>
      </c>
      <c r="L179" s="9">
        <v>0</v>
      </c>
      <c r="M179" s="9" t="s">
        <v>56</v>
      </c>
      <c r="N179" s="23"/>
      <c r="O179" s="23"/>
      <c r="P179" s="23"/>
      <c r="Q179" s="23"/>
      <c r="R179" s="23"/>
      <c r="S179" s="25">
        <v>0.05</v>
      </c>
      <c r="T179" s="23"/>
      <c r="U179" s="23"/>
      <c r="V179" s="25">
        <v>0.05</v>
      </c>
      <c r="W179" s="23"/>
      <c r="X179" s="23"/>
      <c r="Y179" s="25">
        <v>0.1</v>
      </c>
    </row>
    <row r="180" spans="1:25" ht="225" x14ac:dyDescent="0.25">
      <c r="A180" s="23">
        <v>6</v>
      </c>
      <c r="B180" s="9" t="s">
        <v>39</v>
      </c>
      <c r="C180" s="9" t="s">
        <v>40</v>
      </c>
      <c r="D180" s="9" t="s">
        <v>41</v>
      </c>
      <c r="E180" s="13" t="s">
        <v>47</v>
      </c>
      <c r="F180" s="13" t="s">
        <v>48</v>
      </c>
      <c r="G180" s="11" t="s">
        <v>49</v>
      </c>
      <c r="H180" s="11">
        <v>5</v>
      </c>
      <c r="I180" s="11">
        <f>+Q180+R180+S180+T180+W180</f>
        <v>5</v>
      </c>
      <c r="J180" s="56">
        <f>I180/H180</f>
        <v>1</v>
      </c>
      <c r="K180" s="17" t="s">
        <v>50</v>
      </c>
      <c r="L180" s="140"/>
      <c r="M180" s="9" t="s">
        <v>25</v>
      </c>
      <c r="N180" s="39"/>
      <c r="O180" s="39"/>
      <c r="P180" s="39"/>
      <c r="Q180" s="36">
        <v>1</v>
      </c>
      <c r="R180" s="36">
        <v>1</v>
      </c>
      <c r="S180" s="36">
        <v>1</v>
      </c>
      <c r="T180" s="36">
        <v>1</v>
      </c>
      <c r="U180" s="39"/>
      <c r="V180" s="39"/>
      <c r="W180" s="36">
        <v>1</v>
      </c>
      <c r="X180" s="39"/>
      <c r="Y180" s="39"/>
    </row>
    <row r="181" spans="1:25" ht="20.25" x14ac:dyDescent="0.25">
      <c r="A181" s="171" t="s">
        <v>130</v>
      </c>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row>
    <row r="182" spans="1:25" x14ac:dyDescent="0.25">
      <c r="A182" s="172" t="s">
        <v>2</v>
      </c>
      <c r="B182" s="172" t="s">
        <v>3</v>
      </c>
      <c r="C182" s="172" t="s">
        <v>4</v>
      </c>
      <c r="D182" s="172" t="s">
        <v>5</v>
      </c>
      <c r="E182" s="172" t="s">
        <v>6</v>
      </c>
      <c r="F182" s="173" t="s">
        <v>7</v>
      </c>
      <c r="G182" s="173" t="s">
        <v>8</v>
      </c>
      <c r="H182" s="172" t="s">
        <v>9</v>
      </c>
      <c r="I182" s="172" t="s">
        <v>10</v>
      </c>
      <c r="J182" s="173" t="s">
        <v>11</v>
      </c>
      <c r="K182" s="173" t="s">
        <v>12</v>
      </c>
      <c r="L182" s="172" t="s">
        <v>13</v>
      </c>
      <c r="M182" s="173" t="s">
        <v>14</v>
      </c>
      <c r="N182" s="172" t="s">
        <v>15</v>
      </c>
      <c r="O182" s="172"/>
      <c r="P182" s="172"/>
      <c r="Q182" s="172" t="s">
        <v>16</v>
      </c>
      <c r="R182" s="172"/>
      <c r="S182" s="172"/>
      <c r="T182" s="172" t="s">
        <v>17</v>
      </c>
      <c r="U182" s="172"/>
      <c r="V182" s="172"/>
      <c r="W182" s="172" t="s">
        <v>18</v>
      </c>
      <c r="X182" s="172"/>
      <c r="Y182" s="172"/>
    </row>
    <row r="183" spans="1:25" x14ac:dyDescent="0.25">
      <c r="A183" s="172"/>
      <c r="B183" s="172"/>
      <c r="C183" s="172"/>
      <c r="D183" s="172"/>
      <c r="E183" s="172"/>
      <c r="F183" s="173"/>
      <c r="G183" s="173"/>
      <c r="H183" s="172"/>
      <c r="I183" s="172"/>
      <c r="J183" s="173"/>
      <c r="K183" s="173"/>
      <c r="L183" s="172"/>
      <c r="M183" s="173"/>
      <c r="N183" s="172"/>
      <c r="O183" s="172"/>
      <c r="P183" s="172"/>
      <c r="Q183" s="172"/>
      <c r="R183" s="172"/>
      <c r="S183" s="172"/>
      <c r="T183" s="172"/>
      <c r="U183" s="172"/>
      <c r="V183" s="172"/>
      <c r="W183" s="172"/>
      <c r="X183" s="172"/>
      <c r="Y183" s="172"/>
    </row>
    <row r="184" spans="1:25" ht="18.75" x14ac:dyDescent="0.25">
      <c r="A184" s="172"/>
      <c r="B184" s="172"/>
      <c r="C184" s="172"/>
      <c r="D184" s="172"/>
      <c r="E184" s="172"/>
      <c r="F184" s="173"/>
      <c r="G184" s="173"/>
      <c r="H184" s="172"/>
      <c r="I184" s="172" t="s">
        <v>19</v>
      </c>
      <c r="J184" s="173" t="s">
        <v>11</v>
      </c>
      <c r="K184" s="173"/>
      <c r="L184" s="172"/>
      <c r="M184" s="173"/>
      <c r="N184" s="35">
        <v>1</v>
      </c>
      <c r="O184" s="35">
        <v>2</v>
      </c>
      <c r="P184" s="35">
        <v>3</v>
      </c>
      <c r="Q184" s="35">
        <v>1</v>
      </c>
      <c r="R184" s="35">
        <v>2</v>
      </c>
      <c r="S184" s="35">
        <v>3</v>
      </c>
      <c r="T184" s="35">
        <v>1</v>
      </c>
      <c r="U184" s="35">
        <v>2</v>
      </c>
      <c r="V184" s="35">
        <v>3</v>
      </c>
      <c r="W184" s="35">
        <v>1</v>
      </c>
      <c r="X184" s="35">
        <v>2</v>
      </c>
      <c r="Y184" s="35">
        <v>3</v>
      </c>
    </row>
    <row r="185" spans="1:25" ht="56.25" x14ac:dyDescent="0.25">
      <c r="A185" s="167">
        <v>1</v>
      </c>
      <c r="B185" s="166" t="s">
        <v>39</v>
      </c>
      <c r="C185" s="166" t="s">
        <v>40</v>
      </c>
      <c r="D185" s="166" t="s">
        <v>41</v>
      </c>
      <c r="E185" s="166" t="s">
        <v>131</v>
      </c>
      <c r="F185" s="166" t="s">
        <v>132</v>
      </c>
      <c r="G185" s="3" t="s">
        <v>133</v>
      </c>
      <c r="H185" s="5">
        <v>1</v>
      </c>
      <c r="I185" s="5">
        <f t="shared" ref="I185:I190" si="16">((N185/N185)+(O185/O185)+(P185/P185)+(Q185/Q185)+(R185/S185)+(S185/S185)+(T185/T185)+(U185/U185)+(V185/V185)+(W185/W185)+(X185/X185)+(Y185/Y185))/12</f>
        <v>1</v>
      </c>
      <c r="J185" s="5">
        <f t="shared" ref="J185:J192" si="17">+I185/H185</f>
        <v>1</v>
      </c>
      <c r="K185" s="3" t="s">
        <v>134</v>
      </c>
      <c r="L185" s="10">
        <v>0</v>
      </c>
      <c r="M185" s="166" t="s">
        <v>135</v>
      </c>
      <c r="N185" s="22">
        <v>1</v>
      </c>
      <c r="O185" s="22">
        <v>1</v>
      </c>
      <c r="P185" s="22">
        <v>1</v>
      </c>
      <c r="Q185" s="22">
        <v>1</v>
      </c>
      <c r="R185" s="22">
        <v>1</v>
      </c>
      <c r="S185" s="22">
        <v>1</v>
      </c>
      <c r="T185" s="22">
        <v>1</v>
      </c>
      <c r="U185" s="22">
        <v>1</v>
      </c>
      <c r="V185" s="22">
        <v>1</v>
      </c>
      <c r="W185" s="22">
        <v>1</v>
      </c>
      <c r="X185" s="22">
        <v>1</v>
      </c>
      <c r="Y185" s="22">
        <v>1</v>
      </c>
    </row>
    <row r="186" spans="1:25" ht="56.25" x14ac:dyDescent="0.25">
      <c r="A186" s="167"/>
      <c r="B186" s="166"/>
      <c r="C186" s="166"/>
      <c r="D186" s="166"/>
      <c r="E186" s="166"/>
      <c r="F186" s="166"/>
      <c r="G186" s="3" t="s">
        <v>136</v>
      </c>
      <c r="H186" s="5">
        <v>1</v>
      </c>
      <c r="I186" s="5">
        <f t="shared" si="16"/>
        <v>1</v>
      </c>
      <c r="J186" s="5">
        <f t="shared" si="17"/>
        <v>1</v>
      </c>
      <c r="K186" s="3" t="s">
        <v>134</v>
      </c>
      <c r="L186" s="10">
        <v>0</v>
      </c>
      <c r="M186" s="166"/>
      <c r="N186" s="22">
        <v>1</v>
      </c>
      <c r="O186" s="22">
        <v>1</v>
      </c>
      <c r="P186" s="25">
        <v>1</v>
      </c>
      <c r="Q186" s="22">
        <v>1</v>
      </c>
      <c r="R186" s="22">
        <v>1</v>
      </c>
      <c r="S186" s="25">
        <v>1</v>
      </c>
      <c r="T186" s="22">
        <v>1</v>
      </c>
      <c r="U186" s="22">
        <v>1</v>
      </c>
      <c r="V186" s="25">
        <v>1</v>
      </c>
      <c r="W186" s="22">
        <v>1</v>
      </c>
      <c r="X186" s="22">
        <v>1</v>
      </c>
      <c r="Y186" s="25">
        <v>1</v>
      </c>
    </row>
    <row r="187" spans="1:25" ht="56.25" x14ac:dyDescent="0.25">
      <c r="A187" s="167"/>
      <c r="B187" s="166"/>
      <c r="C187" s="166"/>
      <c r="D187" s="166"/>
      <c r="E187" s="166"/>
      <c r="F187" s="166"/>
      <c r="G187" s="9" t="s">
        <v>137</v>
      </c>
      <c r="H187" s="5">
        <v>1</v>
      </c>
      <c r="I187" s="5">
        <f t="shared" si="16"/>
        <v>1</v>
      </c>
      <c r="J187" s="5">
        <f t="shared" si="17"/>
        <v>1</v>
      </c>
      <c r="K187" s="3" t="s">
        <v>134</v>
      </c>
      <c r="L187" s="10">
        <v>0</v>
      </c>
      <c r="M187" s="166"/>
      <c r="N187" s="22">
        <v>1</v>
      </c>
      <c r="O187" s="22">
        <v>1</v>
      </c>
      <c r="P187" s="22">
        <v>1</v>
      </c>
      <c r="Q187" s="22">
        <v>1</v>
      </c>
      <c r="R187" s="22">
        <v>1</v>
      </c>
      <c r="S187" s="22">
        <v>1</v>
      </c>
      <c r="T187" s="22">
        <v>1</v>
      </c>
      <c r="U187" s="22">
        <v>1</v>
      </c>
      <c r="V187" s="22">
        <v>1</v>
      </c>
      <c r="W187" s="22">
        <v>1</v>
      </c>
      <c r="X187" s="22">
        <v>1</v>
      </c>
      <c r="Y187" s="22">
        <v>1</v>
      </c>
    </row>
    <row r="188" spans="1:25" ht="131.25" x14ac:dyDescent="0.25">
      <c r="A188" s="23">
        <v>2</v>
      </c>
      <c r="B188" s="3" t="s">
        <v>39</v>
      </c>
      <c r="C188" s="3" t="s">
        <v>40</v>
      </c>
      <c r="D188" s="3" t="s">
        <v>41</v>
      </c>
      <c r="E188" s="3" t="s">
        <v>138</v>
      </c>
      <c r="F188" s="3" t="s">
        <v>139</v>
      </c>
      <c r="G188" s="9" t="s">
        <v>140</v>
      </c>
      <c r="H188" s="8">
        <v>1</v>
      </c>
      <c r="I188" s="5">
        <f t="shared" si="16"/>
        <v>1</v>
      </c>
      <c r="J188" s="5">
        <f t="shared" si="17"/>
        <v>1</v>
      </c>
      <c r="K188" s="3" t="s">
        <v>141</v>
      </c>
      <c r="L188" s="10">
        <v>0</v>
      </c>
      <c r="M188" s="3" t="s">
        <v>142</v>
      </c>
      <c r="N188" s="25">
        <v>1</v>
      </c>
      <c r="O188" s="25">
        <v>1</v>
      </c>
      <c r="P188" s="25">
        <v>1</v>
      </c>
      <c r="Q188" s="25">
        <v>1</v>
      </c>
      <c r="R188" s="25">
        <v>1</v>
      </c>
      <c r="S188" s="25">
        <v>1</v>
      </c>
      <c r="T188" s="25">
        <v>1</v>
      </c>
      <c r="U188" s="25">
        <v>1</v>
      </c>
      <c r="V188" s="25">
        <v>1</v>
      </c>
      <c r="W188" s="25">
        <v>1</v>
      </c>
      <c r="X188" s="25">
        <v>1</v>
      </c>
      <c r="Y188" s="25">
        <v>1</v>
      </c>
    </row>
    <row r="189" spans="1:25" ht="131.25" x14ac:dyDescent="0.25">
      <c r="A189" s="23">
        <f>1+A188</f>
        <v>3</v>
      </c>
      <c r="B189" s="3" t="s">
        <v>39</v>
      </c>
      <c r="C189" s="3" t="s">
        <v>40</v>
      </c>
      <c r="D189" s="3" t="s">
        <v>41</v>
      </c>
      <c r="E189" s="9" t="s">
        <v>143</v>
      </c>
      <c r="F189" s="9" t="s">
        <v>144</v>
      </c>
      <c r="G189" s="9" t="s">
        <v>145</v>
      </c>
      <c r="H189" s="8">
        <v>1</v>
      </c>
      <c r="I189" s="5">
        <f t="shared" si="16"/>
        <v>1</v>
      </c>
      <c r="J189" s="5">
        <f t="shared" si="17"/>
        <v>1</v>
      </c>
      <c r="K189" s="3" t="s">
        <v>146</v>
      </c>
      <c r="L189" s="10">
        <v>0</v>
      </c>
      <c r="M189" s="3" t="s">
        <v>147</v>
      </c>
      <c r="N189" s="25">
        <v>1</v>
      </c>
      <c r="O189" s="25">
        <v>1</v>
      </c>
      <c r="P189" s="25">
        <v>1</v>
      </c>
      <c r="Q189" s="25">
        <v>1</v>
      </c>
      <c r="R189" s="25">
        <v>1</v>
      </c>
      <c r="S189" s="25">
        <v>1</v>
      </c>
      <c r="T189" s="25">
        <v>1</v>
      </c>
      <c r="U189" s="25">
        <v>1</v>
      </c>
      <c r="V189" s="25">
        <v>1</v>
      </c>
      <c r="W189" s="25">
        <v>1</v>
      </c>
      <c r="X189" s="25">
        <v>1</v>
      </c>
      <c r="Y189" s="25">
        <v>1</v>
      </c>
    </row>
    <row r="190" spans="1:25" ht="131.25" x14ac:dyDescent="0.25">
      <c r="A190" s="23">
        <f>1+A189</f>
        <v>4</v>
      </c>
      <c r="B190" s="3" t="s">
        <v>39</v>
      </c>
      <c r="C190" s="3" t="s">
        <v>40</v>
      </c>
      <c r="D190" s="3" t="s">
        <v>41</v>
      </c>
      <c r="E190" s="9" t="s">
        <v>148</v>
      </c>
      <c r="F190" s="9" t="s">
        <v>149</v>
      </c>
      <c r="G190" s="9" t="s">
        <v>150</v>
      </c>
      <c r="H190" s="8">
        <v>1</v>
      </c>
      <c r="I190" s="5">
        <f t="shared" si="16"/>
        <v>1</v>
      </c>
      <c r="J190" s="5">
        <f t="shared" si="17"/>
        <v>1</v>
      </c>
      <c r="K190" s="3" t="s">
        <v>151</v>
      </c>
      <c r="L190" s="10">
        <v>0</v>
      </c>
      <c r="M190" s="3" t="s">
        <v>142</v>
      </c>
      <c r="N190" s="25">
        <v>1</v>
      </c>
      <c r="O190" s="25">
        <v>1</v>
      </c>
      <c r="P190" s="25">
        <v>1</v>
      </c>
      <c r="Q190" s="25">
        <v>1</v>
      </c>
      <c r="R190" s="25">
        <v>1</v>
      </c>
      <c r="S190" s="25">
        <v>1</v>
      </c>
      <c r="T190" s="25">
        <v>1</v>
      </c>
      <c r="U190" s="25">
        <v>1</v>
      </c>
      <c r="V190" s="25">
        <v>1</v>
      </c>
      <c r="W190" s="25">
        <v>1</v>
      </c>
      <c r="X190" s="25">
        <v>1</v>
      </c>
      <c r="Y190" s="25">
        <v>1</v>
      </c>
    </row>
    <row r="191" spans="1:25" ht="131.25" x14ac:dyDescent="0.3">
      <c r="A191" s="23">
        <f t="shared" ref="A191:A193" si="18">1+A190</f>
        <v>5</v>
      </c>
      <c r="B191" s="159" t="s">
        <v>39</v>
      </c>
      <c r="C191" s="159" t="s">
        <v>40</v>
      </c>
      <c r="D191" s="13" t="s">
        <v>601</v>
      </c>
      <c r="E191" s="160" t="s">
        <v>615</v>
      </c>
      <c r="F191" s="18" t="s">
        <v>610</v>
      </c>
      <c r="G191" s="160" t="s">
        <v>616</v>
      </c>
      <c r="H191" s="161">
        <v>0.4</v>
      </c>
      <c r="I191" s="152">
        <f>+AVERAGE(P191,S191,V191,Y191)</f>
        <v>0.4</v>
      </c>
      <c r="J191" s="162">
        <f>+I191/H191</f>
        <v>1</v>
      </c>
      <c r="K191" s="160" t="s">
        <v>608</v>
      </c>
      <c r="L191" s="163">
        <v>0</v>
      </c>
      <c r="M191" s="159" t="s">
        <v>611</v>
      </c>
      <c r="N191" s="154"/>
      <c r="O191" s="145"/>
      <c r="P191" s="151">
        <v>0.4</v>
      </c>
      <c r="Q191" s="154"/>
      <c r="R191" s="145"/>
      <c r="S191" s="151">
        <v>0.4</v>
      </c>
      <c r="T191" s="154"/>
      <c r="U191" s="145"/>
      <c r="V191" s="151">
        <v>0.4</v>
      </c>
      <c r="W191" s="154"/>
      <c r="X191" s="145"/>
      <c r="Y191" s="151">
        <v>0.4</v>
      </c>
    </row>
    <row r="192" spans="1:25" ht="131.25" x14ac:dyDescent="0.25">
      <c r="A192" s="23">
        <f t="shared" si="18"/>
        <v>6</v>
      </c>
      <c r="B192" s="3" t="s">
        <v>39</v>
      </c>
      <c r="C192" s="3" t="s">
        <v>40</v>
      </c>
      <c r="D192" s="3" t="s">
        <v>51</v>
      </c>
      <c r="E192" s="9" t="s">
        <v>52</v>
      </c>
      <c r="F192" s="31" t="s">
        <v>63</v>
      </c>
      <c r="G192" s="9" t="s">
        <v>54</v>
      </c>
      <c r="H192" s="41">
        <v>0.2</v>
      </c>
      <c r="I192" s="8">
        <f>+S192+V192+Y192</f>
        <v>0.2</v>
      </c>
      <c r="J192" s="42">
        <f t="shared" si="17"/>
        <v>1</v>
      </c>
      <c r="K192" s="9" t="s">
        <v>55</v>
      </c>
      <c r="L192" s="10">
        <v>0</v>
      </c>
      <c r="M192" s="9" t="s">
        <v>56</v>
      </c>
      <c r="N192" s="23"/>
      <c r="O192" s="23"/>
      <c r="P192" s="23"/>
      <c r="Q192" s="23"/>
      <c r="R192" s="23"/>
      <c r="S192" s="43">
        <v>0.05</v>
      </c>
      <c r="T192" s="23"/>
      <c r="U192" s="23"/>
      <c r="V192" s="43">
        <v>0.05</v>
      </c>
      <c r="W192" s="23"/>
      <c r="X192" s="23"/>
      <c r="Y192" s="43">
        <v>0.1</v>
      </c>
    </row>
    <row r="193" spans="1:25" ht="225" x14ac:dyDescent="0.25">
      <c r="A193" s="23">
        <f t="shared" si="18"/>
        <v>7</v>
      </c>
      <c r="B193" s="3" t="s">
        <v>39</v>
      </c>
      <c r="C193" s="3" t="s">
        <v>40</v>
      </c>
      <c r="D193" s="3" t="s">
        <v>41</v>
      </c>
      <c r="E193" s="9" t="s">
        <v>47</v>
      </c>
      <c r="F193" s="31" t="s">
        <v>48</v>
      </c>
      <c r="G193" s="9" t="s">
        <v>49</v>
      </c>
      <c r="H193" s="84">
        <v>5</v>
      </c>
      <c r="I193" s="1">
        <f>+R193+S193+Q193+T193+W193</f>
        <v>5</v>
      </c>
      <c r="J193" s="42">
        <f>+I193/H193</f>
        <v>1</v>
      </c>
      <c r="K193" s="9" t="s">
        <v>50</v>
      </c>
      <c r="L193" s="10">
        <v>0</v>
      </c>
      <c r="M193" s="9" t="s">
        <v>25</v>
      </c>
      <c r="N193" s="23"/>
      <c r="O193" s="23"/>
      <c r="P193" s="23"/>
      <c r="Q193" s="51">
        <v>1</v>
      </c>
      <c r="R193" s="51">
        <v>1</v>
      </c>
      <c r="S193" s="51">
        <v>1</v>
      </c>
      <c r="T193" s="51">
        <v>1</v>
      </c>
      <c r="U193" s="47"/>
      <c r="V193" s="47"/>
      <c r="W193" s="51">
        <v>1</v>
      </c>
      <c r="X193" s="23"/>
      <c r="Y193" s="47"/>
    </row>
    <row r="194" spans="1:25" ht="20.25" x14ac:dyDescent="0.25">
      <c r="A194" s="171" t="s">
        <v>555</v>
      </c>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row>
    <row r="195" spans="1:25" x14ac:dyDescent="0.25">
      <c r="A195" s="172" t="s">
        <v>2</v>
      </c>
      <c r="B195" s="172" t="s">
        <v>3</v>
      </c>
      <c r="C195" s="172" t="s">
        <v>4</v>
      </c>
      <c r="D195" s="172" t="s">
        <v>5</v>
      </c>
      <c r="E195" s="172" t="s">
        <v>6</v>
      </c>
      <c r="F195" s="173" t="s">
        <v>7</v>
      </c>
      <c r="G195" s="173" t="s">
        <v>8</v>
      </c>
      <c r="H195" s="172" t="s">
        <v>9</v>
      </c>
      <c r="I195" s="172" t="s">
        <v>10</v>
      </c>
      <c r="J195" s="173" t="s">
        <v>11</v>
      </c>
      <c r="K195" s="173" t="s">
        <v>12</v>
      </c>
      <c r="L195" s="172" t="s">
        <v>13</v>
      </c>
      <c r="M195" s="173" t="s">
        <v>14</v>
      </c>
      <c r="N195" s="172" t="s">
        <v>15</v>
      </c>
      <c r="O195" s="172"/>
      <c r="P195" s="172"/>
      <c r="Q195" s="172" t="s">
        <v>16</v>
      </c>
      <c r="R195" s="172"/>
      <c r="S195" s="172"/>
      <c r="T195" s="172" t="s">
        <v>17</v>
      </c>
      <c r="U195" s="172"/>
      <c r="V195" s="172"/>
      <c r="W195" s="172" t="s">
        <v>18</v>
      </c>
      <c r="X195" s="172"/>
      <c r="Y195" s="172"/>
    </row>
    <row r="196" spans="1:25" x14ac:dyDescent="0.25">
      <c r="A196" s="172"/>
      <c r="B196" s="172"/>
      <c r="C196" s="172"/>
      <c r="D196" s="172"/>
      <c r="E196" s="172"/>
      <c r="F196" s="173"/>
      <c r="G196" s="173"/>
      <c r="H196" s="172"/>
      <c r="I196" s="172"/>
      <c r="J196" s="173"/>
      <c r="K196" s="173"/>
      <c r="L196" s="172"/>
      <c r="M196" s="173"/>
      <c r="N196" s="172"/>
      <c r="O196" s="172"/>
      <c r="P196" s="172"/>
      <c r="Q196" s="172"/>
      <c r="R196" s="172"/>
      <c r="S196" s="172"/>
      <c r="T196" s="172"/>
      <c r="U196" s="172"/>
      <c r="V196" s="172"/>
      <c r="W196" s="172"/>
      <c r="X196" s="172"/>
      <c r="Y196" s="172"/>
    </row>
    <row r="197" spans="1:25" ht="18.75" x14ac:dyDescent="0.25">
      <c r="A197" s="172"/>
      <c r="B197" s="172"/>
      <c r="C197" s="172"/>
      <c r="D197" s="172"/>
      <c r="E197" s="172"/>
      <c r="F197" s="173"/>
      <c r="G197" s="173"/>
      <c r="H197" s="172"/>
      <c r="I197" s="172" t="s">
        <v>19</v>
      </c>
      <c r="J197" s="173" t="s">
        <v>11</v>
      </c>
      <c r="K197" s="173"/>
      <c r="L197" s="172"/>
      <c r="M197" s="173"/>
      <c r="N197" s="35">
        <v>1</v>
      </c>
      <c r="O197" s="35">
        <v>2</v>
      </c>
      <c r="P197" s="35">
        <v>3</v>
      </c>
      <c r="Q197" s="35">
        <v>1</v>
      </c>
      <c r="R197" s="35">
        <v>2</v>
      </c>
      <c r="S197" s="35">
        <v>3</v>
      </c>
      <c r="T197" s="35">
        <v>1</v>
      </c>
      <c r="U197" s="35">
        <v>2</v>
      </c>
      <c r="V197" s="35">
        <v>3</v>
      </c>
      <c r="W197" s="35">
        <v>1</v>
      </c>
      <c r="X197" s="35">
        <v>2</v>
      </c>
      <c r="Y197" s="35">
        <v>3</v>
      </c>
    </row>
    <row r="198" spans="1:25" ht="318.75" x14ac:dyDescent="0.25">
      <c r="A198" s="23">
        <v>1</v>
      </c>
      <c r="B198" s="9" t="s">
        <v>39</v>
      </c>
      <c r="C198" s="9" t="s">
        <v>40</v>
      </c>
      <c r="D198" s="9" t="s">
        <v>41</v>
      </c>
      <c r="E198" s="9" t="s">
        <v>152</v>
      </c>
      <c r="F198" s="9" t="s">
        <v>153</v>
      </c>
      <c r="G198" s="1" t="s">
        <v>154</v>
      </c>
      <c r="H198" s="1">
        <v>1</v>
      </c>
      <c r="I198" s="1">
        <f>+N198</f>
        <v>1</v>
      </c>
      <c r="J198" s="5">
        <f>+I198/H198</f>
        <v>1</v>
      </c>
      <c r="K198" s="1" t="s">
        <v>155</v>
      </c>
      <c r="L198" s="10">
        <v>41006175</v>
      </c>
      <c r="M198" s="9" t="s">
        <v>156</v>
      </c>
      <c r="N198" s="21">
        <v>1</v>
      </c>
      <c r="O198" s="23"/>
      <c r="P198" s="23"/>
      <c r="Q198" s="23"/>
      <c r="R198" s="23"/>
      <c r="S198" s="23"/>
      <c r="T198" s="23"/>
      <c r="U198" s="23"/>
      <c r="V198" s="23"/>
      <c r="W198" s="23"/>
      <c r="X198" s="23"/>
      <c r="Y198" s="23"/>
    </row>
    <row r="199" spans="1:25" ht="187.5" x14ac:dyDescent="0.25">
      <c r="A199" s="23">
        <f>+A198+1</f>
        <v>2</v>
      </c>
      <c r="B199" s="9" t="s">
        <v>39</v>
      </c>
      <c r="C199" s="9" t="s">
        <v>40</v>
      </c>
      <c r="D199" s="9" t="s">
        <v>41</v>
      </c>
      <c r="E199" s="9" t="s">
        <v>157</v>
      </c>
      <c r="F199" s="9" t="s">
        <v>158</v>
      </c>
      <c r="G199" s="9" t="s">
        <v>159</v>
      </c>
      <c r="H199" s="8">
        <v>0.9</v>
      </c>
      <c r="I199" s="8">
        <f>+(P199+S199+V199+Y199)/4</f>
        <v>0.9</v>
      </c>
      <c r="J199" s="8">
        <v>0.9</v>
      </c>
      <c r="K199" s="9" t="s">
        <v>160</v>
      </c>
      <c r="L199" s="10">
        <v>0</v>
      </c>
      <c r="M199" s="9" t="s">
        <v>162</v>
      </c>
      <c r="N199" s="23"/>
      <c r="O199" s="23"/>
      <c r="P199" s="22">
        <v>0.9</v>
      </c>
      <c r="Q199" s="23"/>
      <c r="R199" s="23"/>
      <c r="S199" s="22">
        <v>0.9</v>
      </c>
      <c r="T199" s="23"/>
      <c r="U199" s="23"/>
      <c r="V199" s="22">
        <v>0.9</v>
      </c>
      <c r="W199" s="23"/>
      <c r="X199" s="23"/>
      <c r="Y199" s="22">
        <v>0.9</v>
      </c>
    </row>
    <row r="200" spans="1:25" ht="225" x14ac:dyDescent="0.25">
      <c r="A200" s="23">
        <f t="shared" ref="A200:A205" si="19">+A199+1</f>
        <v>3</v>
      </c>
      <c r="B200" s="9" t="s">
        <v>39</v>
      </c>
      <c r="C200" s="9" t="s">
        <v>40</v>
      </c>
      <c r="D200" s="9" t="s">
        <v>41</v>
      </c>
      <c r="E200" s="9" t="s">
        <v>163</v>
      </c>
      <c r="F200" s="9" t="s">
        <v>164</v>
      </c>
      <c r="G200" s="9" t="s">
        <v>160</v>
      </c>
      <c r="H200" s="1">
        <v>12</v>
      </c>
      <c r="I200" s="1">
        <v>12</v>
      </c>
      <c r="J200" s="8">
        <v>1</v>
      </c>
      <c r="K200" s="9" t="s">
        <v>165</v>
      </c>
      <c r="L200" s="9">
        <v>0</v>
      </c>
      <c r="M200" s="9" t="s">
        <v>166</v>
      </c>
      <c r="N200" s="23"/>
      <c r="O200" s="23"/>
      <c r="P200" s="21">
        <v>3</v>
      </c>
      <c r="Q200" s="23"/>
      <c r="R200" s="23"/>
      <c r="S200" s="21">
        <v>3</v>
      </c>
      <c r="T200" s="23"/>
      <c r="U200" s="23"/>
      <c r="V200" s="21">
        <v>3</v>
      </c>
      <c r="W200" s="23"/>
      <c r="X200" s="23"/>
      <c r="Y200" s="21">
        <v>3</v>
      </c>
    </row>
    <row r="201" spans="1:25" ht="225" x14ac:dyDescent="0.25">
      <c r="A201" s="23">
        <f t="shared" si="19"/>
        <v>4</v>
      </c>
      <c r="B201" s="9" t="s">
        <v>39</v>
      </c>
      <c r="C201" s="9" t="s">
        <v>40</v>
      </c>
      <c r="D201" s="9" t="s">
        <v>41</v>
      </c>
      <c r="E201" s="9" t="s">
        <v>167</v>
      </c>
      <c r="F201" s="9" t="s">
        <v>168</v>
      </c>
      <c r="G201" s="9" t="s">
        <v>169</v>
      </c>
      <c r="H201" s="1">
        <v>8</v>
      </c>
      <c r="I201" s="1">
        <v>8</v>
      </c>
      <c r="J201" s="8">
        <v>1</v>
      </c>
      <c r="K201" s="9" t="s">
        <v>170</v>
      </c>
      <c r="L201" s="138">
        <v>0</v>
      </c>
      <c r="M201" s="9" t="s">
        <v>171</v>
      </c>
      <c r="N201" s="23"/>
      <c r="O201" s="23"/>
      <c r="P201" s="21">
        <v>2</v>
      </c>
      <c r="Q201" s="23"/>
      <c r="R201" s="23"/>
      <c r="S201" s="21">
        <v>2</v>
      </c>
      <c r="T201" s="23"/>
      <c r="U201" s="23"/>
      <c r="V201" s="21">
        <v>2</v>
      </c>
      <c r="W201" s="23"/>
      <c r="X201" s="23"/>
      <c r="Y201" s="21">
        <v>2</v>
      </c>
    </row>
    <row r="202" spans="1:25" ht="262.5" x14ac:dyDescent="0.25">
      <c r="A202" s="23">
        <f t="shared" si="19"/>
        <v>5</v>
      </c>
      <c r="B202" s="9" t="s">
        <v>39</v>
      </c>
      <c r="C202" s="9" t="s">
        <v>40</v>
      </c>
      <c r="D202" s="9" t="s">
        <v>41</v>
      </c>
      <c r="E202" s="9" t="s">
        <v>172</v>
      </c>
      <c r="F202" s="9" t="s">
        <v>173</v>
      </c>
      <c r="G202" s="9" t="s">
        <v>174</v>
      </c>
      <c r="H202" s="1">
        <v>12</v>
      </c>
      <c r="I202" s="1">
        <v>12</v>
      </c>
      <c r="J202" s="8">
        <v>1</v>
      </c>
      <c r="K202" s="9" t="s">
        <v>175</v>
      </c>
      <c r="L202" s="10">
        <v>0</v>
      </c>
      <c r="M202" s="9" t="s">
        <v>176</v>
      </c>
      <c r="N202" s="23"/>
      <c r="O202" s="23"/>
      <c r="P202" s="21">
        <v>3</v>
      </c>
      <c r="Q202" s="23"/>
      <c r="R202" s="23"/>
      <c r="S202" s="21">
        <v>3</v>
      </c>
      <c r="T202" s="23"/>
      <c r="U202" s="23"/>
      <c r="V202" s="21">
        <v>3</v>
      </c>
      <c r="W202" s="23"/>
      <c r="X202" s="23"/>
      <c r="Y202" s="21">
        <v>3</v>
      </c>
    </row>
    <row r="203" spans="1:25" ht="168.75" x14ac:dyDescent="0.3">
      <c r="A203" s="23">
        <f t="shared" si="19"/>
        <v>6</v>
      </c>
      <c r="B203" s="81" t="s">
        <v>39</v>
      </c>
      <c r="C203" s="81" t="s">
        <v>40</v>
      </c>
      <c r="D203" s="81" t="s">
        <v>604</v>
      </c>
      <c r="E203" s="81" t="s">
        <v>605</v>
      </c>
      <c r="F203" s="9" t="s">
        <v>610</v>
      </c>
      <c r="G203" s="83" t="s">
        <v>607</v>
      </c>
      <c r="H203" s="41">
        <v>0.8</v>
      </c>
      <c r="I203" s="150">
        <f>+AVERAGE(P203,S203,V203,Y203)</f>
        <v>0.8</v>
      </c>
      <c r="J203" s="85">
        <f>+I203/H203</f>
        <v>1</v>
      </c>
      <c r="K203" s="83" t="s">
        <v>608</v>
      </c>
      <c r="L203" s="86">
        <v>0</v>
      </c>
      <c r="M203" s="81" t="s">
        <v>611</v>
      </c>
      <c r="N203" s="154"/>
      <c r="O203" s="145"/>
      <c r="P203" s="151">
        <v>0.8</v>
      </c>
      <c r="Q203" s="154"/>
      <c r="R203" s="145"/>
      <c r="S203" s="151">
        <v>0.8</v>
      </c>
      <c r="T203" s="154"/>
      <c r="U203" s="145"/>
      <c r="V203" s="151">
        <v>0.8</v>
      </c>
      <c r="W203" s="154"/>
      <c r="X203" s="145"/>
      <c r="Y203" s="151">
        <v>0.8</v>
      </c>
    </row>
    <row r="204" spans="1:25" ht="150" x14ac:dyDescent="0.3">
      <c r="A204" s="23">
        <f t="shared" si="19"/>
        <v>7</v>
      </c>
      <c r="B204" s="9" t="s">
        <v>39</v>
      </c>
      <c r="C204" s="9" t="s">
        <v>40</v>
      </c>
      <c r="D204" s="9" t="s">
        <v>51</v>
      </c>
      <c r="E204" s="9" t="s">
        <v>52</v>
      </c>
      <c r="F204" s="55" t="s">
        <v>53</v>
      </c>
      <c r="G204" s="9" t="s">
        <v>54</v>
      </c>
      <c r="H204" s="5">
        <v>0.2</v>
      </c>
      <c r="I204" s="5">
        <f>+S204+V204+Y204</f>
        <v>0.2</v>
      </c>
      <c r="J204" s="5">
        <f>+I204/H204</f>
        <v>1</v>
      </c>
      <c r="K204" s="9" t="s">
        <v>55</v>
      </c>
      <c r="L204" s="10">
        <v>0</v>
      </c>
      <c r="M204" s="9" t="s">
        <v>56</v>
      </c>
      <c r="N204" s="23"/>
      <c r="O204" s="23"/>
      <c r="P204" s="23"/>
      <c r="Q204" s="23"/>
      <c r="R204" s="23"/>
      <c r="S204" s="25">
        <v>0.05</v>
      </c>
      <c r="T204" s="23"/>
      <c r="U204" s="23"/>
      <c r="V204" s="25">
        <v>0.05</v>
      </c>
      <c r="W204" s="23"/>
      <c r="X204" s="23"/>
      <c r="Y204" s="25">
        <v>0.1</v>
      </c>
    </row>
    <row r="205" spans="1:25" ht="125.25" customHeight="1" x14ac:dyDescent="0.3">
      <c r="A205" s="23">
        <f t="shared" si="19"/>
        <v>8</v>
      </c>
      <c r="B205" s="9" t="s">
        <v>39</v>
      </c>
      <c r="C205" s="9" t="s">
        <v>40</v>
      </c>
      <c r="D205" s="9" t="s">
        <v>41</v>
      </c>
      <c r="E205" s="9" t="s">
        <v>47</v>
      </c>
      <c r="F205" s="55" t="s">
        <v>48</v>
      </c>
      <c r="G205" s="9" t="s">
        <v>49</v>
      </c>
      <c r="H205" s="16">
        <v>5</v>
      </c>
      <c r="I205" s="16">
        <f>+Q205+R205+S205+T205+W205</f>
        <v>5</v>
      </c>
      <c r="J205" s="5">
        <f>+I205/H205</f>
        <v>1</v>
      </c>
      <c r="K205" s="9" t="s">
        <v>50</v>
      </c>
      <c r="L205" s="10">
        <v>0</v>
      </c>
      <c r="M205" s="9" t="s">
        <v>25</v>
      </c>
      <c r="N205" s="23"/>
      <c r="O205" s="23"/>
      <c r="P205" s="23"/>
      <c r="Q205" s="21">
        <v>1</v>
      </c>
      <c r="R205" s="21">
        <v>1</v>
      </c>
      <c r="S205" s="21">
        <v>1</v>
      </c>
      <c r="T205" s="21">
        <v>1</v>
      </c>
      <c r="U205" s="23"/>
      <c r="V205" s="37"/>
      <c r="W205" s="21">
        <v>1</v>
      </c>
      <c r="X205" s="23"/>
      <c r="Y205" s="37"/>
    </row>
    <row r="206" spans="1:25" ht="20.25" x14ac:dyDescent="0.25">
      <c r="A206" s="171" t="s">
        <v>177</v>
      </c>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row>
    <row r="207" spans="1:25" x14ac:dyDescent="0.25">
      <c r="A207" s="172" t="s">
        <v>2</v>
      </c>
      <c r="B207" s="172" t="s">
        <v>3</v>
      </c>
      <c r="C207" s="172" t="s">
        <v>4</v>
      </c>
      <c r="D207" s="172" t="s">
        <v>5</v>
      </c>
      <c r="E207" s="174" t="s">
        <v>6</v>
      </c>
      <c r="F207" s="173" t="s">
        <v>7</v>
      </c>
      <c r="G207" s="173" t="s">
        <v>8</v>
      </c>
      <c r="H207" s="172" t="s">
        <v>9</v>
      </c>
      <c r="I207" s="172" t="s">
        <v>10</v>
      </c>
      <c r="J207" s="173" t="s">
        <v>11</v>
      </c>
      <c r="K207" s="173" t="s">
        <v>12</v>
      </c>
      <c r="L207" s="173" t="s">
        <v>13</v>
      </c>
      <c r="M207" s="173" t="s">
        <v>14</v>
      </c>
      <c r="N207" s="172" t="s">
        <v>15</v>
      </c>
      <c r="O207" s="172"/>
      <c r="P207" s="172"/>
      <c r="Q207" s="172" t="s">
        <v>16</v>
      </c>
      <c r="R207" s="172"/>
      <c r="S207" s="172"/>
      <c r="T207" s="172" t="s">
        <v>17</v>
      </c>
      <c r="U207" s="172"/>
      <c r="V207" s="172"/>
      <c r="W207" s="172" t="s">
        <v>18</v>
      </c>
      <c r="X207" s="172"/>
      <c r="Y207" s="172"/>
    </row>
    <row r="208" spans="1:25" x14ac:dyDescent="0.25">
      <c r="A208" s="172"/>
      <c r="B208" s="172"/>
      <c r="C208" s="172"/>
      <c r="D208" s="172"/>
      <c r="E208" s="174"/>
      <c r="F208" s="173"/>
      <c r="G208" s="173"/>
      <c r="H208" s="172"/>
      <c r="I208" s="172"/>
      <c r="J208" s="173"/>
      <c r="K208" s="173"/>
      <c r="L208" s="173"/>
      <c r="M208" s="173"/>
      <c r="N208" s="172"/>
      <c r="O208" s="172"/>
      <c r="P208" s="172"/>
      <c r="Q208" s="172"/>
      <c r="R208" s="172"/>
      <c r="S208" s="172"/>
      <c r="T208" s="172"/>
      <c r="U208" s="172"/>
      <c r="V208" s="172"/>
      <c r="W208" s="172"/>
      <c r="X208" s="172"/>
      <c r="Y208" s="172"/>
    </row>
    <row r="209" spans="1:26" ht="18.75" x14ac:dyDescent="0.25">
      <c r="A209" s="172"/>
      <c r="B209" s="172"/>
      <c r="C209" s="172"/>
      <c r="D209" s="172"/>
      <c r="E209" s="174"/>
      <c r="F209" s="173"/>
      <c r="G209" s="173"/>
      <c r="H209" s="172"/>
      <c r="I209" s="172" t="s">
        <v>19</v>
      </c>
      <c r="J209" s="173" t="s">
        <v>11</v>
      </c>
      <c r="K209" s="173"/>
      <c r="L209" s="173"/>
      <c r="M209" s="173"/>
      <c r="N209" s="35">
        <v>1</v>
      </c>
      <c r="O209" s="35">
        <v>2</v>
      </c>
      <c r="P209" s="35">
        <v>3</v>
      </c>
      <c r="Q209" s="35">
        <v>1</v>
      </c>
      <c r="R209" s="35">
        <v>2</v>
      </c>
      <c r="S209" s="35">
        <v>3</v>
      </c>
      <c r="T209" s="35">
        <v>1</v>
      </c>
      <c r="U209" s="35">
        <v>2</v>
      </c>
      <c r="V209" s="35">
        <v>3</v>
      </c>
      <c r="W209" s="35">
        <v>1</v>
      </c>
      <c r="X209" s="35">
        <v>2</v>
      </c>
      <c r="Y209" s="35">
        <v>3</v>
      </c>
    </row>
    <row r="210" spans="1:26" ht="173.25" customHeight="1" x14ac:dyDescent="0.25">
      <c r="A210" s="23">
        <v>1</v>
      </c>
      <c r="B210" s="3" t="s">
        <v>39</v>
      </c>
      <c r="C210" s="3" t="s">
        <v>40</v>
      </c>
      <c r="D210" s="9" t="s">
        <v>41</v>
      </c>
      <c r="E210" s="3" t="s">
        <v>178</v>
      </c>
      <c r="F210" s="30" t="s">
        <v>179</v>
      </c>
      <c r="G210" s="9" t="s">
        <v>180</v>
      </c>
      <c r="H210" s="1">
        <v>5</v>
      </c>
      <c r="I210" s="1">
        <f>+Y210</f>
        <v>5</v>
      </c>
      <c r="J210" s="5">
        <f>+I210/H210</f>
        <v>1</v>
      </c>
      <c r="K210" s="9" t="s">
        <v>181</v>
      </c>
      <c r="L210" s="10">
        <v>0</v>
      </c>
      <c r="M210" s="9" t="s">
        <v>182</v>
      </c>
      <c r="N210" s="1"/>
      <c r="O210" s="1"/>
      <c r="P210" s="1"/>
      <c r="Q210" s="1"/>
      <c r="R210" s="1"/>
      <c r="S210" s="1"/>
      <c r="T210" s="1"/>
      <c r="U210" s="1"/>
      <c r="V210" s="23"/>
      <c r="W210" s="23"/>
      <c r="X210" s="23"/>
      <c r="Y210" s="21">
        <v>5</v>
      </c>
    </row>
    <row r="211" spans="1:26" ht="150" x14ac:dyDescent="0.25">
      <c r="A211" s="23">
        <f>+A210+1</f>
        <v>2</v>
      </c>
      <c r="B211" s="3" t="s">
        <v>39</v>
      </c>
      <c r="C211" s="3" t="s">
        <v>40</v>
      </c>
      <c r="D211" s="9" t="s">
        <v>41</v>
      </c>
      <c r="E211" s="3" t="s">
        <v>183</v>
      </c>
      <c r="F211" s="30" t="s">
        <v>184</v>
      </c>
      <c r="G211" s="9" t="s">
        <v>185</v>
      </c>
      <c r="H211" s="1">
        <v>1</v>
      </c>
      <c r="I211" s="1">
        <f>+R211</f>
        <v>1</v>
      </c>
      <c r="J211" s="5">
        <f t="shared" ref="J211:J224" si="20">+I211/H211</f>
        <v>1</v>
      </c>
      <c r="K211" s="9" t="s">
        <v>186</v>
      </c>
      <c r="L211" s="10">
        <v>0</v>
      </c>
      <c r="M211" s="9" t="s">
        <v>187</v>
      </c>
      <c r="N211" s="23"/>
      <c r="O211" s="23"/>
      <c r="P211" s="23"/>
      <c r="Q211" s="23"/>
      <c r="R211" s="21">
        <v>1</v>
      </c>
      <c r="S211" s="23"/>
      <c r="T211" s="23"/>
      <c r="U211" s="23"/>
      <c r="V211" s="23"/>
      <c r="W211" s="23"/>
      <c r="X211" s="23"/>
      <c r="Y211" s="23"/>
    </row>
    <row r="212" spans="1:26" ht="131.25" x14ac:dyDescent="0.25">
      <c r="A212" s="23">
        <f>+A211+1</f>
        <v>3</v>
      </c>
      <c r="B212" s="3" t="s">
        <v>39</v>
      </c>
      <c r="C212" s="3" t="s">
        <v>40</v>
      </c>
      <c r="D212" s="9" t="s">
        <v>41</v>
      </c>
      <c r="E212" s="3" t="s">
        <v>188</v>
      </c>
      <c r="F212" s="30" t="s">
        <v>189</v>
      </c>
      <c r="G212" s="9" t="s">
        <v>190</v>
      </c>
      <c r="H212" s="1">
        <v>1</v>
      </c>
      <c r="I212" s="1">
        <f>+S212</f>
        <v>1</v>
      </c>
      <c r="J212" s="5">
        <f t="shared" si="20"/>
        <v>1</v>
      </c>
      <c r="K212" s="9" t="s">
        <v>191</v>
      </c>
      <c r="L212" s="10">
        <v>0</v>
      </c>
      <c r="M212" s="9" t="s">
        <v>192</v>
      </c>
      <c r="N212" s="23"/>
      <c r="O212" s="23"/>
      <c r="P212" s="23"/>
      <c r="Q212" s="23"/>
      <c r="R212" s="23"/>
      <c r="S212" s="21">
        <v>1</v>
      </c>
      <c r="T212" s="23"/>
      <c r="U212" s="23"/>
      <c r="V212" s="23"/>
      <c r="W212" s="23"/>
      <c r="X212" s="23"/>
      <c r="Y212" s="23"/>
    </row>
    <row r="213" spans="1:26" ht="131.25" x14ac:dyDescent="0.25">
      <c r="A213" s="23">
        <f>+A212+1</f>
        <v>4</v>
      </c>
      <c r="B213" s="3" t="s">
        <v>39</v>
      </c>
      <c r="C213" s="3" t="s">
        <v>40</v>
      </c>
      <c r="D213" s="9" t="s">
        <v>41</v>
      </c>
      <c r="E213" s="3" t="s">
        <v>193</v>
      </c>
      <c r="F213" s="9" t="s">
        <v>194</v>
      </c>
      <c r="G213" s="3" t="s">
        <v>195</v>
      </c>
      <c r="H213" s="1">
        <v>1</v>
      </c>
      <c r="I213" s="1">
        <f>+N213</f>
        <v>1</v>
      </c>
      <c r="J213" s="5">
        <f t="shared" si="20"/>
        <v>1</v>
      </c>
      <c r="K213" s="9" t="s">
        <v>196</v>
      </c>
      <c r="L213" s="10">
        <v>0</v>
      </c>
      <c r="M213" s="9" t="s">
        <v>197</v>
      </c>
      <c r="N213" s="21">
        <v>1</v>
      </c>
      <c r="O213" s="23"/>
      <c r="P213" s="23"/>
      <c r="Q213" s="23"/>
      <c r="R213" s="23"/>
      <c r="S213" s="23"/>
      <c r="T213" s="23"/>
      <c r="U213" s="23"/>
      <c r="V213" s="23"/>
      <c r="W213" s="23"/>
      <c r="X213" s="23"/>
      <c r="Y213" s="23"/>
    </row>
    <row r="214" spans="1:26" ht="131.25" x14ac:dyDescent="0.3">
      <c r="A214" s="23">
        <f>+A213+1</f>
        <v>5</v>
      </c>
      <c r="B214" s="3" t="s">
        <v>39</v>
      </c>
      <c r="C214" s="3" t="s">
        <v>40</v>
      </c>
      <c r="D214" s="9" t="s">
        <v>41</v>
      </c>
      <c r="E214" s="3" t="s">
        <v>198</v>
      </c>
      <c r="F214" s="9" t="s">
        <v>199</v>
      </c>
      <c r="G214" s="3" t="s">
        <v>200</v>
      </c>
      <c r="H214" s="1">
        <v>1</v>
      </c>
      <c r="I214" s="1">
        <f>+S214</f>
        <v>1</v>
      </c>
      <c r="J214" s="5">
        <f t="shared" si="20"/>
        <v>1</v>
      </c>
      <c r="K214" s="9" t="s">
        <v>201</v>
      </c>
      <c r="L214" s="10">
        <v>0</v>
      </c>
      <c r="M214" s="9" t="s">
        <v>124</v>
      </c>
      <c r="N214" s="54"/>
      <c r="O214" s="23"/>
      <c r="P214" s="23"/>
      <c r="Q214" s="23"/>
      <c r="R214" s="23"/>
      <c r="S214" s="21">
        <v>1</v>
      </c>
      <c r="T214" s="23"/>
      <c r="U214" s="23"/>
      <c r="V214" s="23"/>
      <c r="W214" s="23"/>
      <c r="X214" s="23"/>
      <c r="Y214" s="23"/>
    </row>
    <row r="215" spans="1:26" ht="132" thickBot="1" x14ac:dyDescent="0.3">
      <c r="A215" s="23">
        <f>+A214+1</f>
        <v>6</v>
      </c>
      <c r="B215" s="3" t="s">
        <v>39</v>
      </c>
      <c r="C215" s="3" t="s">
        <v>40</v>
      </c>
      <c r="D215" s="9" t="s">
        <v>41</v>
      </c>
      <c r="E215" s="3" t="s">
        <v>202</v>
      </c>
      <c r="F215" s="9" t="s">
        <v>203</v>
      </c>
      <c r="G215" s="9" t="s">
        <v>204</v>
      </c>
      <c r="H215" s="5">
        <v>0.95</v>
      </c>
      <c r="I215" s="8">
        <f>+S215</f>
        <v>0.95</v>
      </c>
      <c r="J215" s="5">
        <f t="shared" si="20"/>
        <v>1</v>
      </c>
      <c r="K215" s="9" t="s">
        <v>205</v>
      </c>
      <c r="L215" s="10">
        <v>0</v>
      </c>
      <c r="M215" s="9" t="s">
        <v>206</v>
      </c>
      <c r="N215" s="23"/>
      <c r="O215" s="23"/>
      <c r="P215" s="23"/>
      <c r="Q215" s="23"/>
      <c r="R215" s="23"/>
      <c r="S215" s="25">
        <v>0.95</v>
      </c>
      <c r="T215" s="23"/>
      <c r="U215" s="23"/>
      <c r="V215" s="23"/>
      <c r="W215" s="23"/>
      <c r="X215" s="23"/>
      <c r="Y215" s="23"/>
    </row>
    <row r="216" spans="1:26" ht="79.5" customHeight="1" thickBot="1" x14ac:dyDescent="0.35">
      <c r="A216" s="23">
        <v>7</v>
      </c>
      <c r="B216" s="13" t="s">
        <v>39</v>
      </c>
      <c r="C216" s="13" t="s">
        <v>40</v>
      </c>
      <c r="D216" s="13" t="s">
        <v>41</v>
      </c>
      <c r="E216" s="9" t="s">
        <v>516</v>
      </c>
      <c r="F216" s="31" t="s">
        <v>517</v>
      </c>
      <c r="G216" s="9" t="s">
        <v>450</v>
      </c>
      <c r="H216" s="1">
        <v>1</v>
      </c>
      <c r="I216" s="1">
        <f>+S216</f>
        <v>1</v>
      </c>
      <c r="J216" s="61">
        <f t="shared" si="20"/>
        <v>1</v>
      </c>
      <c r="K216" s="18"/>
      <c r="L216" s="28">
        <v>0</v>
      </c>
      <c r="M216" s="18" t="s">
        <v>451</v>
      </c>
      <c r="N216" s="39"/>
      <c r="O216" s="39"/>
      <c r="P216" s="164"/>
      <c r="Q216" s="39"/>
      <c r="R216" s="39"/>
      <c r="S216" s="36">
        <v>1</v>
      </c>
      <c r="T216" s="39"/>
      <c r="U216" s="39"/>
      <c r="V216" s="39"/>
      <c r="W216" s="39"/>
      <c r="X216" s="39"/>
      <c r="Y216" s="39"/>
      <c r="Z216" s="69"/>
    </row>
    <row r="217" spans="1:26" ht="161.25" customHeight="1" x14ac:dyDescent="0.3">
      <c r="A217" s="23">
        <v>8</v>
      </c>
      <c r="B217" s="3" t="s">
        <v>39</v>
      </c>
      <c r="C217" s="3" t="s">
        <v>40</v>
      </c>
      <c r="D217" s="9" t="s">
        <v>41</v>
      </c>
      <c r="E217" s="2" t="s">
        <v>207</v>
      </c>
      <c r="F217" s="30" t="s">
        <v>208</v>
      </c>
      <c r="G217" s="9" t="s">
        <v>209</v>
      </c>
      <c r="H217" s="1">
        <v>6</v>
      </c>
      <c r="I217" s="1">
        <f>+R217</f>
        <v>6</v>
      </c>
      <c r="J217" s="5">
        <f t="shared" si="20"/>
        <v>1</v>
      </c>
      <c r="K217" s="9" t="s">
        <v>210</v>
      </c>
      <c r="L217" s="10">
        <v>0</v>
      </c>
      <c r="M217" s="9" t="s">
        <v>211</v>
      </c>
      <c r="N217" s="23"/>
      <c r="O217" s="23"/>
      <c r="P217" s="54"/>
      <c r="Q217" s="23"/>
      <c r="R217" s="21">
        <v>6</v>
      </c>
      <c r="S217" s="54"/>
      <c r="T217" s="23"/>
      <c r="U217" s="23"/>
      <c r="V217" s="23"/>
      <c r="W217" s="23"/>
      <c r="X217" s="23"/>
      <c r="Y217" s="23"/>
    </row>
    <row r="218" spans="1:26" ht="93.75" customHeight="1" x14ac:dyDescent="0.25">
      <c r="A218" s="167">
        <v>9</v>
      </c>
      <c r="B218" s="166" t="s">
        <v>39</v>
      </c>
      <c r="C218" s="168" t="s">
        <v>40</v>
      </c>
      <c r="D218" s="168" t="s">
        <v>41</v>
      </c>
      <c r="E218" s="168" t="s">
        <v>212</v>
      </c>
      <c r="F218" s="166" t="s">
        <v>213</v>
      </c>
      <c r="G218" s="3" t="s">
        <v>214</v>
      </c>
      <c r="H218" s="1">
        <v>37</v>
      </c>
      <c r="I218" s="1">
        <f>+P218+S218+V218+Y218</f>
        <v>37</v>
      </c>
      <c r="J218" s="5">
        <f t="shared" si="20"/>
        <v>1</v>
      </c>
      <c r="K218" s="9" t="s">
        <v>215</v>
      </c>
      <c r="L218" s="10">
        <v>0</v>
      </c>
      <c r="M218" s="9" t="s">
        <v>216</v>
      </c>
      <c r="N218" s="23"/>
      <c r="O218" s="23"/>
      <c r="P218" s="21">
        <v>11</v>
      </c>
      <c r="Q218" s="23"/>
      <c r="R218" s="23"/>
      <c r="S218" s="21">
        <v>13</v>
      </c>
      <c r="T218" s="23"/>
      <c r="U218" s="23"/>
      <c r="V218" s="21">
        <v>8</v>
      </c>
      <c r="W218" s="23"/>
      <c r="X218" s="23"/>
      <c r="Y218" s="21">
        <v>5</v>
      </c>
    </row>
    <row r="219" spans="1:26" ht="93.75" customHeight="1" x14ac:dyDescent="0.25">
      <c r="A219" s="167"/>
      <c r="B219" s="166"/>
      <c r="C219" s="168"/>
      <c r="D219" s="168"/>
      <c r="E219" s="168"/>
      <c r="F219" s="166"/>
      <c r="G219" s="3" t="s">
        <v>515</v>
      </c>
      <c r="H219" s="1">
        <v>9</v>
      </c>
      <c r="I219" s="1">
        <f>+P219+S219+V219+Y219</f>
        <v>9</v>
      </c>
      <c r="J219" s="61">
        <f>+I219/H219</f>
        <v>1</v>
      </c>
      <c r="K219" s="18" t="s">
        <v>215</v>
      </c>
      <c r="L219" s="10"/>
      <c r="M219" s="9"/>
      <c r="N219" s="23"/>
      <c r="O219" s="23"/>
      <c r="P219" s="21">
        <v>2</v>
      </c>
      <c r="Q219" s="23"/>
      <c r="R219" s="23"/>
      <c r="S219" s="21">
        <v>3</v>
      </c>
      <c r="T219" s="23"/>
      <c r="U219" s="23"/>
      <c r="V219" s="21">
        <v>2</v>
      </c>
      <c r="W219" s="23"/>
      <c r="X219" s="23"/>
      <c r="Y219" s="21">
        <v>2</v>
      </c>
    </row>
    <row r="220" spans="1:26" ht="93.75" customHeight="1" x14ac:dyDescent="0.25">
      <c r="A220" s="167"/>
      <c r="B220" s="166"/>
      <c r="C220" s="168"/>
      <c r="D220" s="168"/>
      <c r="E220" s="168"/>
      <c r="F220" s="166"/>
      <c r="G220" s="3" t="s">
        <v>217</v>
      </c>
      <c r="H220" s="8">
        <v>0.9</v>
      </c>
      <c r="I220" s="1"/>
      <c r="J220" s="1"/>
      <c r="K220" s="1"/>
      <c r="L220" s="50">
        <v>0</v>
      </c>
      <c r="M220" s="1"/>
      <c r="N220" s="23"/>
      <c r="O220" s="23"/>
      <c r="P220" s="25">
        <v>0.7</v>
      </c>
      <c r="Q220" s="23"/>
      <c r="R220" s="23"/>
      <c r="S220" s="25">
        <v>0.8</v>
      </c>
      <c r="T220" s="23"/>
      <c r="U220" s="23"/>
      <c r="V220" s="25">
        <v>0.85</v>
      </c>
      <c r="W220" s="23"/>
      <c r="X220" s="23"/>
      <c r="Y220" s="25">
        <v>0.9</v>
      </c>
    </row>
    <row r="221" spans="1:26" ht="36" customHeight="1" x14ac:dyDescent="0.25">
      <c r="A221" s="167">
        <v>10</v>
      </c>
      <c r="B221" s="166" t="s">
        <v>39</v>
      </c>
      <c r="C221" s="166" t="s">
        <v>40</v>
      </c>
      <c r="D221" s="168" t="s">
        <v>41</v>
      </c>
      <c r="E221" s="185" t="s">
        <v>218</v>
      </c>
      <c r="F221" s="190" t="s">
        <v>219</v>
      </c>
      <c r="G221" s="3" t="s">
        <v>220</v>
      </c>
      <c r="H221" s="1">
        <v>12</v>
      </c>
      <c r="I221" s="1">
        <f>+SUM(N221:Y221)</f>
        <v>12</v>
      </c>
      <c r="J221" s="5">
        <f t="shared" si="20"/>
        <v>1</v>
      </c>
      <c r="K221" s="9" t="s">
        <v>221</v>
      </c>
      <c r="L221" s="10">
        <v>0</v>
      </c>
      <c r="M221" s="166" t="s">
        <v>222</v>
      </c>
      <c r="N221" s="21">
        <v>1</v>
      </c>
      <c r="O221" s="21">
        <v>1</v>
      </c>
      <c r="P221" s="21">
        <v>1</v>
      </c>
      <c r="Q221" s="21">
        <v>1</v>
      </c>
      <c r="R221" s="21">
        <v>1</v>
      </c>
      <c r="S221" s="21">
        <v>1</v>
      </c>
      <c r="T221" s="21">
        <v>1</v>
      </c>
      <c r="U221" s="21">
        <v>1</v>
      </c>
      <c r="V221" s="21">
        <v>1</v>
      </c>
      <c r="W221" s="21">
        <v>1</v>
      </c>
      <c r="X221" s="21">
        <v>1</v>
      </c>
      <c r="Y221" s="21">
        <v>1</v>
      </c>
    </row>
    <row r="222" spans="1:26" ht="36" customHeight="1" x14ac:dyDescent="0.3">
      <c r="A222" s="167"/>
      <c r="B222" s="166"/>
      <c r="C222" s="166"/>
      <c r="D222" s="168"/>
      <c r="E222" s="185"/>
      <c r="F222" s="190"/>
      <c r="G222" s="3" t="s">
        <v>223</v>
      </c>
      <c r="H222" s="1">
        <v>1</v>
      </c>
      <c r="I222" s="1">
        <f>+S222</f>
        <v>0</v>
      </c>
      <c r="J222" s="5">
        <f t="shared" si="20"/>
        <v>0</v>
      </c>
      <c r="K222" s="9" t="s">
        <v>224</v>
      </c>
      <c r="L222" s="10">
        <v>0</v>
      </c>
      <c r="M222" s="166"/>
      <c r="N222" s="39"/>
      <c r="O222" s="39"/>
      <c r="P222" s="39"/>
      <c r="Q222" s="39"/>
      <c r="R222" s="39"/>
      <c r="S222" s="164"/>
      <c r="T222" s="36">
        <v>1</v>
      </c>
      <c r="U222" s="39"/>
      <c r="V222" s="39"/>
      <c r="W222" s="39"/>
      <c r="X222" s="23"/>
      <c r="Y222" s="23"/>
    </row>
    <row r="223" spans="1:26" ht="36" customHeight="1" x14ac:dyDescent="0.25">
      <c r="A223" s="167"/>
      <c r="B223" s="166"/>
      <c r="C223" s="166"/>
      <c r="D223" s="168"/>
      <c r="E223" s="185"/>
      <c r="F223" s="190"/>
      <c r="G223" s="3" t="s">
        <v>225</v>
      </c>
      <c r="H223" s="1">
        <f>+R223+Q223+S223+W223</f>
        <v>4</v>
      </c>
      <c r="I223" s="1">
        <f>+N223+Q223+V223+W223</f>
        <v>2</v>
      </c>
      <c r="J223" s="5">
        <f t="shared" si="20"/>
        <v>0.5</v>
      </c>
      <c r="K223" s="9" t="s">
        <v>226</v>
      </c>
      <c r="L223" s="10">
        <v>1700000</v>
      </c>
      <c r="M223" s="166"/>
      <c r="N223" s="94"/>
      <c r="O223" s="39"/>
      <c r="P223" s="39"/>
      <c r="Q223" s="36">
        <v>1</v>
      </c>
      <c r="R223" s="36">
        <v>1</v>
      </c>
      <c r="S223" s="36">
        <v>1</v>
      </c>
      <c r="T223" s="39"/>
      <c r="U223" s="47"/>
      <c r="V223" s="39"/>
      <c r="W223" s="21">
        <v>1</v>
      </c>
      <c r="X223" s="47"/>
      <c r="Y223" s="23"/>
    </row>
    <row r="224" spans="1:26" ht="36" customHeight="1" x14ac:dyDescent="0.25">
      <c r="A224" s="167"/>
      <c r="B224" s="166"/>
      <c r="C224" s="166"/>
      <c r="D224" s="168"/>
      <c r="E224" s="185"/>
      <c r="F224" s="190"/>
      <c r="G224" s="3" t="s">
        <v>227</v>
      </c>
      <c r="H224" s="1">
        <v>1</v>
      </c>
      <c r="I224" s="1">
        <f>+P224</f>
        <v>1</v>
      </c>
      <c r="J224" s="5">
        <f t="shared" si="20"/>
        <v>1</v>
      </c>
      <c r="K224" s="9" t="s">
        <v>228</v>
      </c>
      <c r="L224" s="10">
        <v>0</v>
      </c>
      <c r="M224" s="166"/>
      <c r="N224" s="23"/>
      <c r="O224" s="23"/>
      <c r="P224" s="21">
        <v>1</v>
      </c>
      <c r="Q224" s="23"/>
      <c r="R224" s="23"/>
      <c r="S224" s="23"/>
      <c r="T224" s="23"/>
      <c r="U224" s="23"/>
      <c r="V224" s="23"/>
      <c r="W224" s="23"/>
      <c r="X224" s="23"/>
      <c r="Y224" s="23"/>
    </row>
    <row r="225" spans="1:25" ht="150" x14ac:dyDescent="0.3">
      <c r="A225" s="23">
        <v>11</v>
      </c>
      <c r="B225" s="3" t="s">
        <v>39</v>
      </c>
      <c r="C225" s="9" t="s">
        <v>40</v>
      </c>
      <c r="D225" s="9" t="s">
        <v>51</v>
      </c>
      <c r="E225" s="9" t="s">
        <v>52</v>
      </c>
      <c r="F225" s="55" t="s">
        <v>53</v>
      </c>
      <c r="G225" s="9" t="s">
        <v>54</v>
      </c>
      <c r="H225" s="5">
        <v>0.2</v>
      </c>
      <c r="I225" s="5">
        <f>+S225+V225+Y225</f>
        <v>0.2</v>
      </c>
      <c r="J225" s="5">
        <f>+I225/H225</f>
        <v>1</v>
      </c>
      <c r="K225" s="9" t="s">
        <v>55</v>
      </c>
      <c r="L225" s="10">
        <v>0</v>
      </c>
      <c r="M225" s="9" t="s">
        <v>56</v>
      </c>
      <c r="N225" s="23"/>
      <c r="O225" s="23"/>
      <c r="P225" s="23"/>
      <c r="Q225" s="23"/>
      <c r="R225" s="23"/>
      <c r="S225" s="25">
        <v>0.05</v>
      </c>
      <c r="T225" s="23"/>
      <c r="U225" s="23"/>
      <c r="V225" s="25">
        <v>0.05</v>
      </c>
      <c r="W225" s="23"/>
      <c r="X225" s="23"/>
      <c r="Y225" s="25">
        <v>0.1</v>
      </c>
    </row>
    <row r="226" spans="1:25" ht="20.25" x14ac:dyDescent="0.25">
      <c r="A226" s="171" t="s">
        <v>229</v>
      </c>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row>
    <row r="227" spans="1:25" x14ac:dyDescent="0.25">
      <c r="A227" s="172" t="s">
        <v>2</v>
      </c>
      <c r="B227" s="172" t="s">
        <v>3</v>
      </c>
      <c r="C227" s="172" t="s">
        <v>4</v>
      </c>
      <c r="D227" s="172" t="s">
        <v>5</v>
      </c>
      <c r="E227" s="172" t="s">
        <v>6</v>
      </c>
      <c r="F227" s="173" t="s">
        <v>7</v>
      </c>
      <c r="G227" s="173" t="s">
        <v>8</v>
      </c>
      <c r="H227" s="172" t="s">
        <v>9</v>
      </c>
      <c r="I227" s="172" t="s">
        <v>10</v>
      </c>
      <c r="J227" s="173" t="s">
        <v>11</v>
      </c>
      <c r="K227" s="173" t="s">
        <v>12</v>
      </c>
      <c r="L227" s="172" t="s">
        <v>13</v>
      </c>
      <c r="M227" s="173" t="s">
        <v>14</v>
      </c>
      <c r="N227" s="172" t="s">
        <v>15</v>
      </c>
      <c r="O227" s="172"/>
      <c r="P227" s="172"/>
      <c r="Q227" s="172" t="s">
        <v>16</v>
      </c>
      <c r="R227" s="172"/>
      <c r="S227" s="172"/>
      <c r="T227" s="172" t="s">
        <v>17</v>
      </c>
      <c r="U227" s="172"/>
      <c r="V227" s="172"/>
      <c r="W227" s="172" t="s">
        <v>18</v>
      </c>
      <c r="X227" s="172"/>
      <c r="Y227" s="172"/>
    </row>
    <row r="228" spans="1:25" x14ac:dyDescent="0.25">
      <c r="A228" s="172"/>
      <c r="B228" s="172"/>
      <c r="C228" s="172"/>
      <c r="D228" s="172"/>
      <c r="E228" s="172"/>
      <c r="F228" s="173"/>
      <c r="G228" s="173"/>
      <c r="H228" s="172"/>
      <c r="I228" s="172"/>
      <c r="J228" s="173"/>
      <c r="K228" s="173"/>
      <c r="L228" s="172"/>
      <c r="M228" s="173"/>
      <c r="N228" s="172"/>
      <c r="O228" s="172"/>
      <c r="P228" s="172"/>
      <c r="Q228" s="172"/>
      <c r="R228" s="172"/>
      <c r="S228" s="172"/>
      <c r="T228" s="172"/>
      <c r="U228" s="172"/>
      <c r="V228" s="172"/>
      <c r="W228" s="172"/>
      <c r="X228" s="172"/>
      <c r="Y228" s="172"/>
    </row>
    <row r="229" spans="1:25" ht="18.75" x14ac:dyDescent="0.25">
      <c r="A229" s="172"/>
      <c r="B229" s="172"/>
      <c r="C229" s="172"/>
      <c r="D229" s="172"/>
      <c r="E229" s="172"/>
      <c r="F229" s="173"/>
      <c r="G229" s="173"/>
      <c r="H229" s="172"/>
      <c r="I229" s="172" t="s">
        <v>19</v>
      </c>
      <c r="J229" s="173" t="s">
        <v>11</v>
      </c>
      <c r="K229" s="173"/>
      <c r="L229" s="172"/>
      <c r="M229" s="173"/>
      <c r="N229" s="35">
        <v>1</v>
      </c>
      <c r="O229" s="35">
        <v>2</v>
      </c>
      <c r="P229" s="35">
        <v>3</v>
      </c>
      <c r="Q229" s="35">
        <v>1</v>
      </c>
      <c r="R229" s="35">
        <v>2</v>
      </c>
      <c r="S229" s="35">
        <v>3</v>
      </c>
      <c r="T229" s="35">
        <v>1</v>
      </c>
      <c r="U229" s="35">
        <v>2</v>
      </c>
      <c r="V229" s="35">
        <v>3</v>
      </c>
      <c r="W229" s="35">
        <v>1</v>
      </c>
      <c r="X229" s="35">
        <v>2</v>
      </c>
      <c r="Y229" s="35">
        <v>3</v>
      </c>
    </row>
    <row r="230" spans="1:25" ht="131.25" x14ac:dyDescent="0.25">
      <c r="A230" s="23">
        <v>1</v>
      </c>
      <c r="B230" s="9" t="s">
        <v>39</v>
      </c>
      <c r="C230" s="9" t="s">
        <v>40</v>
      </c>
      <c r="D230" s="9" t="s">
        <v>41</v>
      </c>
      <c r="E230" s="9" t="s">
        <v>230</v>
      </c>
      <c r="F230" s="9" t="s">
        <v>231</v>
      </c>
      <c r="G230" s="3" t="s">
        <v>232</v>
      </c>
      <c r="H230" s="1">
        <v>1</v>
      </c>
      <c r="I230" s="1">
        <f>+N230</f>
        <v>1</v>
      </c>
      <c r="J230" s="5">
        <f t="shared" ref="J230:J235" si="21">+I230/H230</f>
        <v>1</v>
      </c>
      <c r="K230" s="1"/>
      <c r="L230" s="50">
        <v>0</v>
      </c>
      <c r="M230" s="1"/>
      <c r="N230" s="21">
        <v>1</v>
      </c>
      <c r="O230" s="23"/>
      <c r="P230" s="23"/>
      <c r="Q230" s="23"/>
      <c r="R230" s="23"/>
      <c r="S230" s="23"/>
      <c r="T230" s="23"/>
      <c r="U230" s="23"/>
      <c r="V230" s="23"/>
      <c r="W230" s="23"/>
      <c r="X230" s="23"/>
      <c r="Y230" s="23"/>
    </row>
    <row r="231" spans="1:25" ht="168.75" x14ac:dyDescent="0.25">
      <c r="A231" s="23">
        <f>1+A230</f>
        <v>2</v>
      </c>
      <c r="B231" s="9" t="s">
        <v>39</v>
      </c>
      <c r="C231" s="9" t="s">
        <v>40</v>
      </c>
      <c r="D231" s="9" t="s">
        <v>41</v>
      </c>
      <c r="E231" s="9" t="s">
        <v>233</v>
      </c>
      <c r="F231" s="9" t="s">
        <v>234</v>
      </c>
      <c r="G231" s="3" t="s">
        <v>235</v>
      </c>
      <c r="H231" s="1">
        <v>4</v>
      </c>
      <c r="I231" s="1">
        <f>+P231+S231+V231+Y231</f>
        <v>4</v>
      </c>
      <c r="J231" s="5">
        <f t="shared" si="21"/>
        <v>1</v>
      </c>
      <c r="K231" s="1"/>
      <c r="L231" s="50">
        <v>0</v>
      </c>
      <c r="M231" s="1"/>
      <c r="N231" s="23"/>
      <c r="O231" s="23"/>
      <c r="P231" s="21">
        <v>1</v>
      </c>
      <c r="Q231" s="23"/>
      <c r="R231" s="23"/>
      <c r="S231" s="21">
        <v>1</v>
      </c>
      <c r="T231" s="23"/>
      <c r="U231" s="23"/>
      <c r="V231" s="21">
        <v>1</v>
      </c>
      <c r="W231" s="23"/>
      <c r="X231" s="23"/>
      <c r="Y231" s="21">
        <v>1</v>
      </c>
    </row>
    <row r="232" spans="1:25" ht="168.75" x14ac:dyDescent="0.25">
      <c r="A232" s="23">
        <f>1+A231</f>
        <v>3</v>
      </c>
      <c r="B232" s="9" t="s">
        <v>39</v>
      </c>
      <c r="C232" s="9" t="s">
        <v>40</v>
      </c>
      <c r="D232" s="9" t="s">
        <v>41</v>
      </c>
      <c r="E232" s="9" t="s">
        <v>236</v>
      </c>
      <c r="F232" s="31" t="s">
        <v>237</v>
      </c>
      <c r="G232" s="3" t="s">
        <v>238</v>
      </c>
      <c r="H232" s="1">
        <v>1</v>
      </c>
      <c r="I232" s="1">
        <f>+S232</f>
        <v>1</v>
      </c>
      <c r="J232" s="5">
        <f t="shared" si="21"/>
        <v>1</v>
      </c>
      <c r="K232" s="1"/>
      <c r="L232" s="50">
        <v>0</v>
      </c>
      <c r="M232" s="1"/>
      <c r="N232" s="23"/>
      <c r="O232" s="23"/>
      <c r="P232" s="23"/>
      <c r="Q232" s="23"/>
      <c r="R232" s="23"/>
      <c r="S232" s="21">
        <v>1</v>
      </c>
      <c r="T232" s="23"/>
      <c r="U232" s="23"/>
      <c r="V232" s="23"/>
      <c r="W232" s="23"/>
      <c r="X232" s="23"/>
      <c r="Y232" s="23"/>
    </row>
    <row r="233" spans="1:25" ht="168.75" x14ac:dyDescent="0.25">
      <c r="A233" s="23">
        <f>1+A232</f>
        <v>4</v>
      </c>
      <c r="B233" s="9" t="s">
        <v>39</v>
      </c>
      <c r="C233" s="9" t="s">
        <v>40</v>
      </c>
      <c r="D233" s="9" t="s">
        <v>41</v>
      </c>
      <c r="E233" s="9" t="s">
        <v>239</v>
      </c>
      <c r="F233" s="9" t="s">
        <v>240</v>
      </c>
      <c r="G233" s="3" t="s">
        <v>241</v>
      </c>
      <c r="H233" s="1">
        <v>1</v>
      </c>
      <c r="I233" s="1">
        <f>+Y233</f>
        <v>1</v>
      </c>
      <c r="J233" s="5">
        <f t="shared" si="21"/>
        <v>1</v>
      </c>
      <c r="K233" s="1"/>
      <c r="L233" s="50">
        <v>5000</v>
      </c>
      <c r="M233" s="1"/>
      <c r="N233" s="23"/>
      <c r="O233" s="23"/>
      <c r="P233" s="23"/>
      <c r="Q233" s="23"/>
      <c r="R233" s="23"/>
      <c r="S233" s="23"/>
      <c r="T233" s="23"/>
      <c r="U233" s="23"/>
      <c r="V233" s="23"/>
      <c r="W233" s="23"/>
      <c r="X233" s="23"/>
      <c r="Y233" s="21">
        <v>1</v>
      </c>
    </row>
    <row r="234" spans="1:25" ht="56.25" x14ac:dyDescent="0.25">
      <c r="A234" s="167">
        <v>5</v>
      </c>
      <c r="B234" s="168" t="s">
        <v>39</v>
      </c>
      <c r="C234" s="168" t="s">
        <v>40</v>
      </c>
      <c r="D234" s="168" t="s">
        <v>41</v>
      </c>
      <c r="E234" s="168" t="s">
        <v>242</v>
      </c>
      <c r="F234" s="166" t="s">
        <v>243</v>
      </c>
      <c r="G234" s="3" t="s">
        <v>244</v>
      </c>
      <c r="H234" s="1">
        <v>4</v>
      </c>
      <c r="I234" s="1">
        <f>+P234+S234+V234+Y234</f>
        <v>4</v>
      </c>
      <c r="J234" s="5">
        <f t="shared" si="21"/>
        <v>1</v>
      </c>
      <c r="K234" s="1"/>
      <c r="L234" s="50">
        <v>0</v>
      </c>
      <c r="M234" s="1"/>
      <c r="N234" s="23"/>
      <c r="O234" s="23"/>
      <c r="P234" s="21">
        <v>1</v>
      </c>
      <c r="Q234" s="23"/>
      <c r="R234" s="23"/>
      <c r="S234" s="21">
        <v>1</v>
      </c>
      <c r="T234" s="23"/>
      <c r="U234" s="23"/>
      <c r="V234" s="21">
        <v>1</v>
      </c>
      <c r="W234" s="23"/>
      <c r="X234" s="23"/>
      <c r="Y234" s="21">
        <v>1</v>
      </c>
    </row>
    <row r="235" spans="1:25" ht="75" x14ac:dyDescent="0.25">
      <c r="A235" s="167"/>
      <c r="B235" s="168"/>
      <c r="C235" s="168"/>
      <c r="D235" s="168"/>
      <c r="E235" s="168"/>
      <c r="F235" s="166"/>
      <c r="G235" s="3" t="s">
        <v>245</v>
      </c>
      <c r="H235" s="1">
        <v>1</v>
      </c>
      <c r="I235" s="1">
        <f>+Y235</f>
        <v>1</v>
      </c>
      <c r="J235" s="5">
        <f t="shared" si="21"/>
        <v>1</v>
      </c>
      <c r="K235" s="1"/>
      <c r="L235" s="50">
        <v>0</v>
      </c>
      <c r="M235" s="1"/>
      <c r="N235" s="23"/>
      <c r="O235" s="23"/>
      <c r="P235" s="23"/>
      <c r="Q235" s="23"/>
      <c r="R235" s="23"/>
      <c r="S235" s="23"/>
      <c r="T235" s="23"/>
      <c r="U235" s="23"/>
      <c r="V235" s="23"/>
      <c r="W235" s="23"/>
      <c r="X235" s="23"/>
      <c r="Y235" s="21">
        <v>1</v>
      </c>
    </row>
    <row r="236" spans="1:25" ht="137.25" customHeight="1" x14ac:dyDescent="0.25">
      <c r="A236" s="23">
        <v>6</v>
      </c>
      <c r="B236" s="9" t="s">
        <v>39</v>
      </c>
      <c r="C236" s="9" t="s">
        <v>40</v>
      </c>
      <c r="D236" s="9" t="s">
        <v>41</v>
      </c>
      <c r="E236" s="9" t="s">
        <v>246</v>
      </c>
      <c r="F236" s="9" t="s">
        <v>247</v>
      </c>
      <c r="G236" s="3" t="s">
        <v>248</v>
      </c>
      <c r="H236" s="1">
        <v>1</v>
      </c>
      <c r="I236" s="1">
        <f>+U236</f>
        <v>1</v>
      </c>
      <c r="J236" s="5">
        <f>+I236/H236</f>
        <v>1</v>
      </c>
      <c r="K236" s="1"/>
      <c r="L236" s="50"/>
      <c r="M236" s="1"/>
      <c r="N236" s="23"/>
      <c r="O236" s="23"/>
      <c r="P236" s="23"/>
      <c r="Q236" s="23"/>
      <c r="R236" s="23"/>
      <c r="S236" s="23"/>
      <c r="T236" s="23"/>
      <c r="U236" s="21">
        <v>1</v>
      </c>
      <c r="V236" s="23"/>
      <c r="W236" s="23"/>
      <c r="X236" s="23"/>
      <c r="Y236" s="23"/>
    </row>
    <row r="237" spans="1:25" ht="137.25" customHeight="1" x14ac:dyDescent="0.25">
      <c r="A237" s="23">
        <v>7</v>
      </c>
      <c r="B237" s="9" t="s">
        <v>39</v>
      </c>
      <c r="C237" s="9" t="s">
        <v>40</v>
      </c>
      <c r="D237" s="9" t="s">
        <v>41</v>
      </c>
      <c r="E237" s="9" t="s">
        <v>249</v>
      </c>
      <c r="F237" s="9" t="s">
        <v>250</v>
      </c>
      <c r="G237" s="3" t="s">
        <v>251</v>
      </c>
      <c r="H237" s="1">
        <v>1</v>
      </c>
      <c r="I237" s="1">
        <f>+Y237</f>
        <v>1</v>
      </c>
      <c r="J237" s="5">
        <f>+I237/H237</f>
        <v>1</v>
      </c>
      <c r="K237" s="1"/>
      <c r="L237" s="50">
        <v>0</v>
      </c>
      <c r="M237" s="1"/>
      <c r="N237" s="23"/>
      <c r="O237" s="23"/>
      <c r="P237" s="23"/>
      <c r="Q237" s="23"/>
      <c r="R237" s="23"/>
      <c r="S237" s="23"/>
      <c r="T237" s="23"/>
      <c r="U237" s="23"/>
      <c r="V237" s="23"/>
      <c r="W237" s="23"/>
      <c r="X237" s="23"/>
      <c r="Y237" s="21">
        <v>1</v>
      </c>
    </row>
    <row r="238" spans="1:25" ht="131.25" x14ac:dyDescent="0.3">
      <c r="A238" s="23">
        <v>8</v>
      </c>
      <c r="B238" s="9" t="s">
        <v>39</v>
      </c>
      <c r="C238" s="9" t="s">
        <v>40</v>
      </c>
      <c r="D238" s="9" t="s">
        <v>41</v>
      </c>
      <c r="E238" s="4" t="s">
        <v>252</v>
      </c>
      <c r="F238" s="95" t="s">
        <v>253</v>
      </c>
      <c r="G238" s="3" t="s">
        <v>254</v>
      </c>
      <c r="H238" s="96">
        <v>1</v>
      </c>
      <c r="I238" s="97">
        <f>+Y238</f>
        <v>1</v>
      </c>
      <c r="J238" s="5">
        <f>+I238/H238</f>
        <v>1</v>
      </c>
      <c r="K238" s="1"/>
      <c r="L238" s="50">
        <v>0</v>
      </c>
      <c r="M238" s="1"/>
      <c r="N238" s="23"/>
      <c r="O238" s="23"/>
      <c r="P238" s="23"/>
      <c r="Q238" s="23"/>
      <c r="R238" s="23"/>
      <c r="S238" s="23"/>
      <c r="T238" s="23"/>
      <c r="U238" s="23"/>
      <c r="V238" s="23"/>
      <c r="W238" s="23"/>
      <c r="X238" s="23"/>
      <c r="Y238" s="21">
        <v>1</v>
      </c>
    </row>
    <row r="239" spans="1:25" ht="131.25" x14ac:dyDescent="0.25">
      <c r="A239" s="23">
        <v>9</v>
      </c>
      <c r="B239" s="9" t="s">
        <v>39</v>
      </c>
      <c r="C239" s="9" t="s">
        <v>40</v>
      </c>
      <c r="D239" s="9" t="s">
        <v>51</v>
      </c>
      <c r="E239" s="9" t="s">
        <v>52</v>
      </c>
      <c r="F239" s="31" t="s">
        <v>63</v>
      </c>
      <c r="G239" s="9" t="s">
        <v>54</v>
      </c>
      <c r="H239" s="5">
        <v>0.2</v>
      </c>
      <c r="I239" s="5">
        <f>+S239+V239+Y239</f>
        <v>0.2</v>
      </c>
      <c r="J239" s="5">
        <f>+I239/H239</f>
        <v>1</v>
      </c>
      <c r="K239" s="9" t="s">
        <v>55</v>
      </c>
      <c r="L239" s="10">
        <v>0</v>
      </c>
      <c r="M239" s="9" t="s">
        <v>56</v>
      </c>
      <c r="N239" s="32"/>
      <c r="O239" s="32"/>
      <c r="P239" s="32"/>
      <c r="Q239" s="32"/>
      <c r="R239" s="32"/>
      <c r="S239" s="25">
        <v>0.05</v>
      </c>
      <c r="T239" s="32"/>
      <c r="U239" s="32"/>
      <c r="V239" s="25">
        <v>0.05</v>
      </c>
      <c r="W239" s="32"/>
      <c r="X239" s="32"/>
      <c r="Y239" s="25">
        <v>0.1</v>
      </c>
    </row>
    <row r="240" spans="1:25" ht="187.5" x14ac:dyDescent="0.25">
      <c r="A240" s="145">
        <f>1+A239</f>
        <v>10</v>
      </c>
      <c r="B240" s="88" t="s">
        <v>39</v>
      </c>
      <c r="C240" s="88" t="s">
        <v>40</v>
      </c>
      <c r="D240" s="88" t="s">
        <v>41</v>
      </c>
      <c r="E240" s="88" t="s">
        <v>554</v>
      </c>
      <c r="F240" s="89" t="s">
        <v>213</v>
      </c>
      <c r="G240" s="89" t="s">
        <v>515</v>
      </c>
      <c r="H240" s="90">
        <v>2</v>
      </c>
      <c r="I240" s="90">
        <f>+P240+S240</f>
        <v>2</v>
      </c>
      <c r="J240" s="61">
        <f>+I240/H240</f>
        <v>1</v>
      </c>
      <c r="K240" s="91" t="s">
        <v>215</v>
      </c>
      <c r="L240" s="10">
        <v>0</v>
      </c>
      <c r="M240" s="92"/>
      <c r="N240" s="93"/>
      <c r="O240" s="93"/>
      <c r="P240" s="21">
        <v>1</v>
      </c>
      <c r="Q240" s="93"/>
      <c r="R240" s="93"/>
      <c r="S240" s="21">
        <v>1</v>
      </c>
      <c r="T240" s="39"/>
      <c r="U240" s="93"/>
      <c r="V240" s="93"/>
      <c r="W240" s="39"/>
      <c r="X240" s="93"/>
      <c r="Y240" s="93"/>
    </row>
    <row r="241" spans="1:25" ht="174.75" customHeight="1" x14ac:dyDescent="0.25">
      <c r="A241" s="23">
        <v>11</v>
      </c>
      <c r="B241" s="9" t="s">
        <v>39</v>
      </c>
      <c r="C241" s="9" t="s">
        <v>40</v>
      </c>
      <c r="D241" s="9" t="s">
        <v>41</v>
      </c>
      <c r="E241" s="13" t="s">
        <v>47</v>
      </c>
      <c r="F241" s="13" t="s">
        <v>48</v>
      </c>
      <c r="G241" s="11" t="s">
        <v>49</v>
      </c>
      <c r="H241" s="11">
        <v>1</v>
      </c>
      <c r="I241" s="11">
        <f>+T241</f>
        <v>1</v>
      </c>
      <c r="J241" s="56">
        <f>I241/H241</f>
        <v>1</v>
      </c>
      <c r="K241" s="17" t="s">
        <v>50</v>
      </c>
      <c r="L241" s="137">
        <v>0</v>
      </c>
      <c r="M241" s="9" t="s">
        <v>25</v>
      </c>
      <c r="N241" s="39"/>
      <c r="O241" s="39"/>
      <c r="P241" s="39"/>
      <c r="Q241" s="39"/>
      <c r="R241" s="39"/>
      <c r="S241" s="57"/>
      <c r="T241" s="36">
        <v>1</v>
      </c>
      <c r="U241" s="39"/>
      <c r="V241" s="57"/>
      <c r="W241" s="39"/>
      <c r="X241" s="39"/>
      <c r="Y241" s="39"/>
    </row>
    <row r="242" spans="1:25" ht="20.25" x14ac:dyDescent="0.25">
      <c r="A242" s="171" t="s">
        <v>255</v>
      </c>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row>
    <row r="243" spans="1:25" x14ac:dyDescent="0.25">
      <c r="A243" s="172" t="s">
        <v>2</v>
      </c>
      <c r="B243" s="172" t="s">
        <v>3</v>
      </c>
      <c r="C243" s="172" t="s">
        <v>4</v>
      </c>
      <c r="D243" s="172" t="s">
        <v>5</v>
      </c>
      <c r="E243" s="172" t="s">
        <v>6</v>
      </c>
      <c r="F243" s="173" t="s">
        <v>7</v>
      </c>
      <c r="G243" s="173" t="s">
        <v>8</v>
      </c>
      <c r="H243" s="172" t="s">
        <v>9</v>
      </c>
      <c r="I243" s="172" t="s">
        <v>10</v>
      </c>
      <c r="J243" s="173" t="s">
        <v>11</v>
      </c>
      <c r="K243" s="173" t="s">
        <v>12</v>
      </c>
      <c r="L243" s="172" t="s">
        <v>13</v>
      </c>
      <c r="M243" s="173" t="s">
        <v>14</v>
      </c>
      <c r="N243" s="172" t="s">
        <v>15</v>
      </c>
      <c r="O243" s="172"/>
      <c r="P243" s="172"/>
      <c r="Q243" s="172" t="s">
        <v>16</v>
      </c>
      <c r="R243" s="172"/>
      <c r="S243" s="172"/>
      <c r="T243" s="172" t="s">
        <v>17</v>
      </c>
      <c r="U243" s="172"/>
      <c r="V243" s="172"/>
      <c r="W243" s="172" t="s">
        <v>18</v>
      </c>
      <c r="X243" s="172"/>
      <c r="Y243" s="172"/>
    </row>
    <row r="244" spans="1:25" x14ac:dyDescent="0.25">
      <c r="A244" s="172"/>
      <c r="B244" s="172"/>
      <c r="C244" s="172"/>
      <c r="D244" s="172"/>
      <c r="E244" s="172"/>
      <c r="F244" s="173"/>
      <c r="G244" s="173"/>
      <c r="H244" s="172"/>
      <c r="I244" s="172"/>
      <c r="J244" s="173"/>
      <c r="K244" s="173"/>
      <c r="L244" s="172"/>
      <c r="M244" s="173"/>
      <c r="N244" s="172"/>
      <c r="O244" s="172"/>
      <c r="P244" s="172"/>
      <c r="Q244" s="172"/>
      <c r="R244" s="172"/>
      <c r="S244" s="172"/>
      <c r="T244" s="172"/>
      <c r="U244" s="172"/>
      <c r="V244" s="172"/>
      <c r="W244" s="172"/>
      <c r="X244" s="172"/>
      <c r="Y244" s="172"/>
    </row>
    <row r="245" spans="1:25" ht="18.75" x14ac:dyDescent="0.25">
      <c r="A245" s="172"/>
      <c r="B245" s="172"/>
      <c r="C245" s="172"/>
      <c r="D245" s="172"/>
      <c r="E245" s="172"/>
      <c r="F245" s="173"/>
      <c r="G245" s="173"/>
      <c r="H245" s="172"/>
      <c r="I245" s="172" t="s">
        <v>19</v>
      </c>
      <c r="J245" s="173" t="s">
        <v>11</v>
      </c>
      <c r="K245" s="173"/>
      <c r="L245" s="172"/>
      <c r="M245" s="173"/>
      <c r="N245" s="35">
        <v>1</v>
      </c>
      <c r="O245" s="35">
        <v>2</v>
      </c>
      <c r="P245" s="35">
        <v>3</v>
      </c>
      <c r="Q245" s="35">
        <v>1</v>
      </c>
      <c r="R245" s="35">
        <v>2</v>
      </c>
      <c r="S245" s="35">
        <v>3</v>
      </c>
      <c r="T245" s="35">
        <v>1</v>
      </c>
      <c r="U245" s="35">
        <v>2</v>
      </c>
      <c r="V245" s="35">
        <v>3</v>
      </c>
      <c r="W245" s="35">
        <v>1</v>
      </c>
      <c r="X245" s="35">
        <v>2</v>
      </c>
      <c r="Y245" s="35">
        <v>3</v>
      </c>
    </row>
    <row r="246" spans="1:25" ht="225" x14ac:dyDescent="0.25">
      <c r="A246" s="23">
        <v>1</v>
      </c>
      <c r="B246" s="9" t="s">
        <v>20</v>
      </c>
      <c r="C246" s="9" t="s">
        <v>58</v>
      </c>
      <c r="D246" s="9" t="s">
        <v>59</v>
      </c>
      <c r="E246" s="9" t="s">
        <v>256</v>
      </c>
      <c r="F246" s="7" t="s">
        <v>257</v>
      </c>
      <c r="G246" s="1" t="s">
        <v>258</v>
      </c>
      <c r="H246" s="1" t="s">
        <v>259</v>
      </c>
      <c r="I246" s="1">
        <f>+P246+S246+V246+Y246</f>
        <v>20</v>
      </c>
      <c r="J246" s="5">
        <f>+I246/H246</f>
        <v>1</v>
      </c>
      <c r="K246" s="1" t="s">
        <v>260</v>
      </c>
      <c r="L246" s="10">
        <v>0</v>
      </c>
      <c r="M246" s="9" t="s">
        <v>261</v>
      </c>
      <c r="N246" s="23"/>
      <c r="O246" s="23"/>
      <c r="P246" s="21">
        <v>5</v>
      </c>
      <c r="Q246" s="23"/>
      <c r="R246" s="23"/>
      <c r="S246" s="21">
        <v>5</v>
      </c>
      <c r="T246" s="23"/>
      <c r="U246" s="23"/>
      <c r="V246" s="21">
        <v>5</v>
      </c>
      <c r="W246" s="23"/>
      <c r="X246" s="23"/>
      <c r="Y246" s="21">
        <v>5</v>
      </c>
    </row>
    <row r="247" spans="1:25" ht="131.25" x14ac:dyDescent="0.3">
      <c r="A247" s="23">
        <f>1+A246</f>
        <v>2</v>
      </c>
      <c r="B247" s="9" t="s">
        <v>39</v>
      </c>
      <c r="C247" s="9" t="s">
        <v>40</v>
      </c>
      <c r="D247" s="9" t="s">
        <v>41</v>
      </c>
      <c r="E247" s="9" t="s">
        <v>262</v>
      </c>
      <c r="F247" s="9" t="s">
        <v>263</v>
      </c>
      <c r="G247" s="52" t="s">
        <v>264</v>
      </c>
      <c r="H247" s="53">
        <v>0.9</v>
      </c>
      <c r="I247" s="53">
        <f>+(S247+Y247)/2</f>
        <v>0.9</v>
      </c>
      <c r="J247" s="5">
        <f>+I247/H247</f>
        <v>1</v>
      </c>
      <c r="K247" s="9" t="s">
        <v>265</v>
      </c>
      <c r="L247" s="10">
        <v>0</v>
      </c>
      <c r="M247" s="9" t="s">
        <v>266</v>
      </c>
      <c r="N247" s="23"/>
      <c r="O247" s="23"/>
      <c r="P247" s="54"/>
      <c r="Q247" s="23"/>
      <c r="R247" s="23"/>
      <c r="S247" s="25">
        <v>0.9</v>
      </c>
      <c r="T247" s="23"/>
      <c r="U247" s="23"/>
      <c r="V247" s="26"/>
      <c r="W247" s="23"/>
      <c r="X247" s="23"/>
      <c r="Y247" s="25">
        <v>0.9</v>
      </c>
    </row>
    <row r="248" spans="1:25" ht="131.25" x14ac:dyDescent="0.3">
      <c r="A248" s="23">
        <f>1+A247</f>
        <v>3</v>
      </c>
      <c r="B248" s="9" t="s">
        <v>39</v>
      </c>
      <c r="C248" s="9" t="s">
        <v>40</v>
      </c>
      <c r="D248" s="9" t="s">
        <v>41</v>
      </c>
      <c r="E248" s="9" t="s">
        <v>267</v>
      </c>
      <c r="F248" s="9" t="s">
        <v>263</v>
      </c>
      <c r="G248" s="52" t="s">
        <v>268</v>
      </c>
      <c r="H248" s="53">
        <v>0.9</v>
      </c>
      <c r="I248" s="53">
        <f>+(S248+Y248)/2</f>
        <v>0.9</v>
      </c>
      <c r="J248" s="5">
        <f>+I248/H248</f>
        <v>1</v>
      </c>
      <c r="K248" s="9" t="s">
        <v>265</v>
      </c>
      <c r="L248" s="10">
        <v>0</v>
      </c>
      <c r="M248" s="9" t="s">
        <v>266</v>
      </c>
      <c r="N248" s="23"/>
      <c r="O248" s="23"/>
      <c r="P248" s="54"/>
      <c r="Q248" s="23"/>
      <c r="R248" s="23"/>
      <c r="S248" s="25">
        <v>0.9</v>
      </c>
      <c r="T248" s="23"/>
      <c r="U248" s="23"/>
      <c r="V248" s="23"/>
      <c r="W248" s="23"/>
      <c r="X248" s="23"/>
      <c r="Y248" s="25">
        <v>0.9</v>
      </c>
    </row>
    <row r="249" spans="1:25" ht="131.25" x14ac:dyDescent="0.25">
      <c r="A249" s="23">
        <f>1+A248</f>
        <v>4</v>
      </c>
      <c r="B249" s="9" t="s">
        <v>39</v>
      </c>
      <c r="C249" s="9" t="s">
        <v>40</v>
      </c>
      <c r="D249" s="9" t="s">
        <v>41</v>
      </c>
      <c r="E249" s="9" t="s">
        <v>269</v>
      </c>
      <c r="F249" s="9" t="s">
        <v>270</v>
      </c>
      <c r="G249" s="9" t="s">
        <v>271</v>
      </c>
      <c r="H249" s="1" t="s">
        <v>272</v>
      </c>
      <c r="I249" s="1">
        <f>+P249+S249+V249+Y249</f>
        <v>4</v>
      </c>
      <c r="J249" s="5">
        <f>+I249/H249</f>
        <v>1</v>
      </c>
      <c r="K249" s="9" t="s">
        <v>273</v>
      </c>
      <c r="L249" s="10">
        <v>0</v>
      </c>
      <c r="M249" s="9" t="s">
        <v>274</v>
      </c>
      <c r="N249" s="23"/>
      <c r="O249" s="23"/>
      <c r="P249" s="21">
        <v>1</v>
      </c>
      <c r="Q249" s="23"/>
      <c r="R249" s="23"/>
      <c r="S249" s="21">
        <v>1</v>
      </c>
      <c r="T249" s="23"/>
      <c r="U249" s="23"/>
      <c r="V249" s="21">
        <v>1</v>
      </c>
      <c r="W249" s="23"/>
      <c r="X249" s="23"/>
      <c r="Y249" s="21">
        <v>1</v>
      </c>
    </row>
    <row r="250" spans="1:25" ht="150" x14ac:dyDescent="0.3">
      <c r="A250" s="23">
        <f>1+A249</f>
        <v>5</v>
      </c>
      <c r="B250" s="9" t="s">
        <v>39</v>
      </c>
      <c r="C250" s="9" t="s">
        <v>40</v>
      </c>
      <c r="D250" s="9" t="s">
        <v>51</v>
      </c>
      <c r="E250" s="9" t="s">
        <v>52</v>
      </c>
      <c r="F250" s="55" t="s">
        <v>53</v>
      </c>
      <c r="G250" s="9" t="s">
        <v>54</v>
      </c>
      <c r="H250" s="5">
        <v>0.2</v>
      </c>
      <c r="I250" s="5">
        <f>+S250+V250+Y250</f>
        <v>0.2</v>
      </c>
      <c r="J250" s="5"/>
      <c r="K250" s="9" t="s">
        <v>55</v>
      </c>
      <c r="L250" s="10">
        <v>0</v>
      </c>
      <c r="M250" s="9" t="s">
        <v>56</v>
      </c>
      <c r="N250" s="23"/>
      <c r="O250" s="23"/>
      <c r="P250" s="23"/>
      <c r="Q250" s="32"/>
      <c r="R250" s="32"/>
      <c r="S250" s="25">
        <v>0.05</v>
      </c>
      <c r="T250" s="32"/>
      <c r="U250" s="32"/>
      <c r="V250" s="25">
        <v>0.05</v>
      </c>
      <c r="W250" s="32"/>
      <c r="X250" s="32"/>
      <c r="Y250" s="25">
        <v>0.1</v>
      </c>
    </row>
    <row r="251" spans="1:25" ht="225" x14ac:dyDescent="0.25">
      <c r="A251" s="23">
        <v>6</v>
      </c>
      <c r="B251" s="9" t="s">
        <v>39</v>
      </c>
      <c r="C251" s="9" t="s">
        <v>40</v>
      </c>
      <c r="D251" s="9" t="s">
        <v>41</v>
      </c>
      <c r="E251" s="13" t="s">
        <v>47</v>
      </c>
      <c r="F251" s="13" t="s">
        <v>48</v>
      </c>
      <c r="G251" s="11" t="s">
        <v>49</v>
      </c>
      <c r="H251" s="11">
        <v>2</v>
      </c>
      <c r="I251" s="11">
        <f>+N251+P251+T251+W251+Y251</f>
        <v>2</v>
      </c>
      <c r="J251" s="56">
        <f>I251/H251</f>
        <v>1</v>
      </c>
      <c r="K251" s="17" t="s">
        <v>50</v>
      </c>
      <c r="L251" s="137">
        <v>0</v>
      </c>
      <c r="M251" s="9" t="s">
        <v>25</v>
      </c>
      <c r="N251" s="39"/>
      <c r="O251" s="39"/>
      <c r="P251" s="39"/>
      <c r="Q251" s="39"/>
      <c r="R251" s="39"/>
      <c r="S251" s="57"/>
      <c r="T251" s="36">
        <v>1</v>
      </c>
      <c r="U251" s="39"/>
      <c r="V251" s="57"/>
      <c r="W251" s="36">
        <v>1</v>
      </c>
      <c r="X251" s="39"/>
      <c r="Y251" s="39"/>
    </row>
    <row r="252" spans="1:25" ht="20.25" x14ac:dyDescent="0.25">
      <c r="A252" s="171" t="s">
        <v>275</v>
      </c>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row>
    <row r="253" spans="1:25" ht="15.75" customHeight="1" x14ac:dyDescent="0.25">
      <c r="A253" s="172" t="s">
        <v>2</v>
      </c>
      <c r="B253" s="172" t="s">
        <v>3</v>
      </c>
      <c r="C253" s="172" t="s">
        <v>4</v>
      </c>
      <c r="D253" s="172" t="s">
        <v>5</v>
      </c>
      <c r="E253" s="172" t="s">
        <v>6</v>
      </c>
      <c r="F253" s="173" t="s">
        <v>7</v>
      </c>
      <c r="G253" s="173" t="s">
        <v>8</v>
      </c>
      <c r="H253" s="172" t="s">
        <v>9</v>
      </c>
      <c r="I253" s="172" t="s">
        <v>10</v>
      </c>
      <c r="J253" s="173" t="s">
        <v>11</v>
      </c>
      <c r="K253" s="173" t="s">
        <v>12</v>
      </c>
      <c r="L253" s="172" t="s">
        <v>13</v>
      </c>
      <c r="M253" s="173" t="s">
        <v>14</v>
      </c>
      <c r="N253" s="172" t="s">
        <v>15</v>
      </c>
      <c r="O253" s="172"/>
      <c r="P253" s="172"/>
      <c r="Q253" s="172" t="s">
        <v>16</v>
      </c>
      <c r="R253" s="172"/>
      <c r="S253" s="172"/>
      <c r="T253" s="172" t="s">
        <v>17</v>
      </c>
      <c r="U253" s="172"/>
      <c r="V253" s="172"/>
      <c r="W253" s="172" t="s">
        <v>18</v>
      </c>
      <c r="X253" s="172"/>
      <c r="Y253" s="172"/>
    </row>
    <row r="254" spans="1:25" ht="16.5" customHeight="1" x14ac:dyDescent="0.25">
      <c r="A254" s="172"/>
      <c r="B254" s="172"/>
      <c r="C254" s="172"/>
      <c r="D254" s="172"/>
      <c r="E254" s="172"/>
      <c r="F254" s="173"/>
      <c r="G254" s="173"/>
      <c r="H254" s="172"/>
      <c r="I254" s="172"/>
      <c r="J254" s="173"/>
      <c r="K254" s="173"/>
      <c r="L254" s="172"/>
      <c r="M254" s="173"/>
      <c r="N254" s="172"/>
      <c r="O254" s="172"/>
      <c r="P254" s="172"/>
      <c r="Q254" s="172"/>
      <c r="R254" s="172"/>
      <c r="S254" s="172"/>
      <c r="T254" s="172"/>
      <c r="U254" s="172"/>
      <c r="V254" s="172"/>
      <c r="W254" s="172"/>
      <c r="X254" s="172"/>
      <c r="Y254" s="172"/>
    </row>
    <row r="255" spans="1:25" ht="19.5" customHeight="1" x14ac:dyDescent="0.25">
      <c r="A255" s="172"/>
      <c r="B255" s="172"/>
      <c r="C255" s="172"/>
      <c r="D255" s="172"/>
      <c r="E255" s="172"/>
      <c r="F255" s="173"/>
      <c r="G255" s="173"/>
      <c r="H255" s="172"/>
      <c r="I255" s="172" t="s">
        <v>19</v>
      </c>
      <c r="J255" s="173" t="s">
        <v>11</v>
      </c>
      <c r="K255" s="173"/>
      <c r="L255" s="172"/>
      <c r="M255" s="173"/>
      <c r="N255" s="35">
        <v>1</v>
      </c>
      <c r="O255" s="35">
        <v>2</v>
      </c>
      <c r="P255" s="35">
        <v>3</v>
      </c>
      <c r="Q255" s="35">
        <v>1</v>
      </c>
      <c r="R255" s="35">
        <v>2</v>
      </c>
      <c r="S255" s="35">
        <v>3</v>
      </c>
      <c r="T255" s="35">
        <v>1</v>
      </c>
      <c r="U255" s="35">
        <v>2</v>
      </c>
      <c r="V255" s="35">
        <v>3</v>
      </c>
      <c r="W255" s="35">
        <v>1</v>
      </c>
      <c r="X255" s="35">
        <v>2</v>
      </c>
      <c r="Y255" s="35">
        <v>3</v>
      </c>
    </row>
    <row r="256" spans="1:25" ht="150" x14ac:dyDescent="0.25">
      <c r="A256" s="23">
        <v>1</v>
      </c>
      <c r="B256" s="9" t="s">
        <v>20</v>
      </c>
      <c r="C256" s="9" t="s">
        <v>58</v>
      </c>
      <c r="D256" s="9" t="s">
        <v>59</v>
      </c>
      <c r="E256" s="9" t="s">
        <v>276</v>
      </c>
      <c r="F256" s="9" t="s">
        <v>277</v>
      </c>
      <c r="G256" s="3" t="s">
        <v>278</v>
      </c>
      <c r="H256" s="1">
        <v>330</v>
      </c>
      <c r="I256" s="1">
        <f>+SUM(N256:Y256)</f>
        <v>330</v>
      </c>
      <c r="J256" s="5">
        <f t="shared" ref="J256:J261" si="22">+I256/H256</f>
        <v>1</v>
      </c>
      <c r="K256" s="1" t="s">
        <v>279</v>
      </c>
      <c r="L256" s="10">
        <v>0</v>
      </c>
      <c r="M256" s="9" t="s">
        <v>280</v>
      </c>
      <c r="N256" s="21">
        <v>24</v>
      </c>
      <c r="O256" s="21">
        <v>26</v>
      </c>
      <c r="P256" s="21">
        <v>28</v>
      </c>
      <c r="Q256" s="21">
        <v>28</v>
      </c>
      <c r="R256" s="21">
        <v>28</v>
      </c>
      <c r="S256" s="21">
        <v>28</v>
      </c>
      <c r="T256" s="21">
        <v>28</v>
      </c>
      <c r="U256" s="21">
        <v>28</v>
      </c>
      <c r="V256" s="21">
        <v>28</v>
      </c>
      <c r="W256" s="21">
        <v>28</v>
      </c>
      <c r="X256" s="21">
        <v>28</v>
      </c>
      <c r="Y256" s="21">
        <v>28</v>
      </c>
    </row>
    <row r="257" spans="1:25" ht="131.25" x14ac:dyDescent="0.25">
      <c r="A257" s="23">
        <f>1+A256</f>
        <v>2</v>
      </c>
      <c r="B257" s="9" t="s">
        <v>39</v>
      </c>
      <c r="C257" s="9" t="s">
        <v>40</v>
      </c>
      <c r="D257" s="9" t="s">
        <v>41</v>
      </c>
      <c r="E257" s="9" t="s">
        <v>281</v>
      </c>
      <c r="F257" s="9" t="s">
        <v>282</v>
      </c>
      <c r="G257" s="3" t="s">
        <v>283</v>
      </c>
      <c r="H257" s="1">
        <v>1</v>
      </c>
      <c r="I257" s="98">
        <f>+N257</f>
        <v>1</v>
      </c>
      <c r="J257" s="70">
        <f t="shared" si="22"/>
        <v>1</v>
      </c>
      <c r="K257" s="9" t="s">
        <v>284</v>
      </c>
      <c r="L257" s="71">
        <v>0</v>
      </c>
      <c r="M257" s="9" t="s">
        <v>285</v>
      </c>
      <c r="N257" s="21">
        <v>1</v>
      </c>
      <c r="O257" s="23"/>
      <c r="P257" s="26"/>
      <c r="Q257" s="23"/>
      <c r="R257" s="23"/>
      <c r="S257" s="26"/>
      <c r="T257" s="23"/>
      <c r="U257" s="23"/>
      <c r="V257" s="26"/>
      <c r="W257" s="23"/>
      <c r="X257" s="23"/>
      <c r="Y257" s="26"/>
    </row>
    <row r="258" spans="1:25" ht="150" x14ac:dyDescent="0.25">
      <c r="A258" s="23">
        <f t="shared" ref="A258:A260" si="23">1+A257</f>
        <v>3</v>
      </c>
      <c r="B258" s="9" t="s">
        <v>20</v>
      </c>
      <c r="C258" s="9" t="s">
        <v>58</v>
      </c>
      <c r="D258" s="9" t="s">
        <v>59</v>
      </c>
      <c r="E258" s="9" t="s">
        <v>286</v>
      </c>
      <c r="F258" s="3" t="s">
        <v>287</v>
      </c>
      <c r="G258" s="3" t="s">
        <v>288</v>
      </c>
      <c r="H258" s="1">
        <v>33</v>
      </c>
      <c r="I258" s="1">
        <f>+SUM(N258:Y258)</f>
        <v>33</v>
      </c>
      <c r="J258" s="70">
        <f t="shared" si="22"/>
        <v>1</v>
      </c>
      <c r="K258" s="9" t="s">
        <v>289</v>
      </c>
      <c r="L258" s="71">
        <v>0</v>
      </c>
      <c r="M258" s="99" t="s">
        <v>290</v>
      </c>
      <c r="N258" s="21">
        <v>2</v>
      </c>
      <c r="O258" s="21">
        <v>2</v>
      </c>
      <c r="P258" s="21">
        <v>2</v>
      </c>
      <c r="Q258" s="21">
        <v>3</v>
      </c>
      <c r="R258" s="21">
        <v>3</v>
      </c>
      <c r="S258" s="21">
        <v>3</v>
      </c>
      <c r="T258" s="21">
        <v>3</v>
      </c>
      <c r="U258" s="21">
        <v>3</v>
      </c>
      <c r="V258" s="21">
        <v>3</v>
      </c>
      <c r="W258" s="21">
        <v>3</v>
      </c>
      <c r="X258" s="21">
        <v>3</v>
      </c>
      <c r="Y258" s="21">
        <v>3</v>
      </c>
    </row>
    <row r="259" spans="1:25" ht="132" customHeight="1" x14ac:dyDescent="0.25">
      <c r="A259" s="23">
        <f>1+A258</f>
        <v>4</v>
      </c>
      <c r="B259" s="9" t="s">
        <v>39</v>
      </c>
      <c r="C259" s="9" t="s">
        <v>40</v>
      </c>
      <c r="D259" s="9" t="s">
        <v>41</v>
      </c>
      <c r="E259" s="9" t="s">
        <v>291</v>
      </c>
      <c r="F259" s="9" t="s">
        <v>292</v>
      </c>
      <c r="G259" s="3" t="s">
        <v>291</v>
      </c>
      <c r="H259" s="1">
        <v>1</v>
      </c>
      <c r="I259" s="98">
        <f>+N259</f>
        <v>1</v>
      </c>
      <c r="J259" s="70">
        <f t="shared" si="22"/>
        <v>1</v>
      </c>
      <c r="K259" s="9" t="s">
        <v>293</v>
      </c>
      <c r="L259" s="71">
        <v>0</v>
      </c>
      <c r="M259" s="9" t="s">
        <v>294</v>
      </c>
      <c r="N259" s="21">
        <v>1</v>
      </c>
      <c r="O259" s="23"/>
      <c r="P259" s="23"/>
      <c r="Q259" s="23"/>
      <c r="R259" s="23"/>
      <c r="S259" s="23"/>
      <c r="T259" s="23"/>
      <c r="U259" s="23"/>
      <c r="V259" s="23"/>
      <c r="W259" s="23"/>
      <c r="X259" s="23"/>
      <c r="Y259" s="23"/>
    </row>
    <row r="260" spans="1:25" ht="150" x14ac:dyDescent="0.3">
      <c r="A260" s="23">
        <f t="shared" si="23"/>
        <v>5</v>
      </c>
      <c r="B260" s="9" t="s">
        <v>39</v>
      </c>
      <c r="C260" s="9" t="s">
        <v>40</v>
      </c>
      <c r="D260" s="9" t="s">
        <v>51</v>
      </c>
      <c r="E260" s="9" t="s">
        <v>52</v>
      </c>
      <c r="F260" s="55" t="s">
        <v>53</v>
      </c>
      <c r="G260" s="9" t="s">
        <v>54</v>
      </c>
      <c r="H260" s="70">
        <v>0.2</v>
      </c>
      <c r="I260" s="70">
        <f>+S260+V260+Y260</f>
        <v>0.2</v>
      </c>
      <c r="J260" s="70">
        <f t="shared" si="22"/>
        <v>1</v>
      </c>
      <c r="K260" s="9" t="s">
        <v>55</v>
      </c>
      <c r="L260" s="10">
        <v>0</v>
      </c>
      <c r="M260" s="9" t="s">
        <v>56</v>
      </c>
      <c r="N260" s="32"/>
      <c r="O260" s="32"/>
      <c r="P260" s="32"/>
      <c r="Q260" s="32"/>
      <c r="R260" s="32"/>
      <c r="S260" s="25">
        <v>0.05</v>
      </c>
      <c r="T260" s="32"/>
      <c r="U260" s="32"/>
      <c r="V260" s="25">
        <v>0.05</v>
      </c>
      <c r="W260" s="32"/>
      <c r="X260" s="32"/>
      <c r="Y260" s="25">
        <v>0.1</v>
      </c>
    </row>
    <row r="261" spans="1:25" ht="150" x14ac:dyDescent="0.25">
      <c r="A261" s="23">
        <v>6</v>
      </c>
      <c r="B261" s="9" t="s">
        <v>20</v>
      </c>
      <c r="C261" s="9" t="s">
        <v>295</v>
      </c>
      <c r="D261" s="9" t="s">
        <v>296</v>
      </c>
      <c r="E261" s="9" t="s">
        <v>297</v>
      </c>
      <c r="F261" s="9" t="s">
        <v>277</v>
      </c>
      <c r="G261" s="3" t="s">
        <v>298</v>
      </c>
      <c r="H261" s="1">
        <v>1</v>
      </c>
      <c r="I261" s="8">
        <f>+(P261/0.25+S261/0.5+V261/0.75+Y261/1)/4</f>
        <v>1</v>
      </c>
      <c r="J261" s="70">
        <f t="shared" si="22"/>
        <v>1</v>
      </c>
      <c r="K261" s="1" t="s">
        <v>279</v>
      </c>
      <c r="L261" s="71">
        <v>0</v>
      </c>
      <c r="M261" s="9" t="s">
        <v>280</v>
      </c>
      <c r="N261" s="48"/>
      <c r="O261" s="48"/>
      <c r="P261" s="25">
        <v>0.25</v>
      </c>
      <c r="Q261" s="100"/>
      <c r="R261" s="100"/>
      <c r="S261" s="25">
        <v>0.5</v>
      </c>
      <c r="T261" s="100"/>
      <c r="U261" s="100"/>
      <c r="V261" s="25">
        <v>0.75</v>
      </c>
      <c r="W261" s="100"/>
      <c r="X261" s="47"/>
      <c r="Y261" s="25">
        <v>1</v>
      </c>
    </row>
    <row r="262" spans="1:25" ht="225" x14ac:dyDescent="0.25">
      <c r="A262" s="23">
        <v>7</v>
      </c>
      <c r="B262" s="9" t="s">
        <v>39</v>
      </c>
      <c r="C262" s="9" t="s">
        <v>40</v>
      </c>
      <c r="D262" s="9" t="s">
        <v>41</v>
      </c>
      <c r="E262" s="13" t="s">
        <v>47</v>
      </c>
      <c r="F262" s="13" t="s">
        <v>48</v>
      </c>
      <c r="G262" s="11" t="s">
        <v>49</v>
      </c>
      <c r="H262" s="11">
        <v>2</v>
      </c>
      <c r="I262" s="11">
        <f>+T262+W262</f>
        <v>2</v>
      </c>
      <c r="J262" s="56">
        <f t="shared" ref="J262" si="24">I262/H262</f>
        <v>1</v>
      </c>
      <c r="K262" s="17" t="s">
        <v>50</v>
      </c>
      <c r="L262" s="136">
        <v>0</v>
      </c>
      <c r="M262" s="9" t="s">
        <v>25</v>
      </c>
      <c r="N262" s="39"/>
      <c r="O262" s="39"/>
      <c r="P262" s="39"/>
      <c r="Q262" s="39"/>
      <c r="R262" s="39"/>
      <c r="S262" s="47"/>
      <c r="T262" s="36">
        <v>1</v>
      </c>
      <c r="U262" s="39"/>
      <c r="V262" s="47"/>
      <c r="W262" s="36">
        <v>1</v>
      </c>
      <c r="X262" s="39"/>
      <c r="Y262" s="39"/>
    </row>
    <row r="263" spans="1:25" ht="20.25" x14ac:dyDescent="0.25">
      <c r="A263" s="171" t="s">
        <v>325</v>
      </c>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row>
    <row r="264" spans="1:25" x14ac:dyDescent="0.25">
      <c r="A264" s="172" t="s">
        <v>2</v>
      </c>
      <c r="B264" s="172" t="s">
        <v>3</v>
      </c>
      <c r="C264" s="172" t="s">
        <v>4</v>
      </c>
      <c r="D264" s="172" t="s">
        <v>5</v>
      </c>
      <c r="E264" s="172" t="s">
        <v>6</v>
      </c>
      <c r="F264" s="173" t="s">
        <v>7</v>
      </c>
      <c r="G264" s="173" t="s">
        <v>8</v>
      </c>
      <c r="H264" s="172" t="s">
        <v>9</v>
      </c>
      <c r="I264" s="172" t="s">
        <v>10</v>
      </c>
      <c r="J264" s="173" t="s">
        <v>11</v>
      </c>
      <c r="K264" s="173" t="s">
        <v>12</v>
      </c>
      <c r="L264" s="172" t="s">
        <v>13</v>
      </c>
      <c r="M264" s="173" t="s">
        <v>14</v>
      </c>
      <c r="N264" s="172" t="s">
        <v>15</v>
      </c>
      <c r="O264" s="172"/>
      <c r="P264" s="172"/>
      <c r="Q264" s="172" t="s">
        <v>16</v>
      </c>
      <c r="R264" s="172"/>
      <c r="S264" s="172"/>
      <c r="T264" s="172" t="s">
        <v>17</v>
      </c>
      <c r="U264" s="172"/>
      <c r="V264" s="172"/>
      <c r="W264" s="172" t="s">
        <v>18</v>
      </c>
      <c r="X264" s="172"/>
      <c r="Y264" s="172"/>
    </row>
    <row r="265" spans="1:25" x14ac:dyDescent="0.25">
      <c r="A265" s="172"/>
      <c r="B265" s="172"/>
      <c r="C265" s="172"/>
      <c r="D265" s="172"/>
      <c r="E265" s="172"/>
      <c r="F265" s="173"/>
      <c r="G265" s="173"/>
      <c r="H265" s="172"/>
      <c r="I265" s="172"/>
      <c r="J265" s="173"/>
      <c r="K265" s="173"/>
      <c r="L265" s="172"/>
      <c r="M265" s="173"/>
      <c r="N265" s="172"/>
      <c r="O265" s="172"/>
      <c r="P265" s="172"/>
      <c r="Q265" s="172"/>
      <c r="R265" s="172"/>
      <c r="S265" s="172"/>
      <c r="T265" s="172"/>
      <c r="U265" s="172"/>
      <c r="V265" s="172"/>
      <c r="W265" s="172"/>
      <c r="X265" s="172"/>
      <c r="Y265" s="172"/>
    </row>
    <row r="266" spans="1:25" ht="18.75" x14ac:dyDescent="0.25">
      <c r="A266" s="172"/>
      <c r="B266" s="172"/>
      <c r="C266" s="172"/>
      <c r="D266" s="172"/>
      <c r="E266" s="172"/>
      <c r="F266" s="173"/>
      <c r="G266" s="173"/>
      <c r="H266" s="172"/>
      <c r="I266" s="172" t="s">
        <v>19</v>
      </c>
      <c r="J266" s="173" t="s">
        <v>11</v>
      </c>
      <c r="K266" s="173"/>
      <c r="L266" s="172"/>
      <c r="M266" s="173"/>
      <c r="N266" s="35">
        <v>1</v>
      </c>
      <c r="O266" s="35">
        <v>2</v>
      </c>
      <c r="P266" s="35">
        <v>3</v>
      </c>
      <c r="Q266" s="35">
        <v>1</v>
      </c>
      <c r="R266" s="35">
        <v>2</v>
      </c>
      <c r="S266" s="35">
        <v>3</v>
      </c>
      <c r="T266" s="35">
        <v>1</v>
      </c>
      <c r="U266" s="35">
        <v>2</v>
      </c>
      <c r="V266" s="35">
        <v>3</v>
      </c>
      <c r="W266" s="35">
        <v>1</v>
      </c>
      <c r="X266" s="35">
        <v>2</v>
      </c>
      <c r="Y266" s="35">
        <v>3</v>
      </c>
    </row>
    <row r="267" spans="1:25" ht="168.75" x14ac:dyDescent="0.25">
      <c r="A267" s="23">
        <v>1</v>
      </c>
      <c r="B267" s="3" t="s">
        <v>299</v>
      </c>
      <c r="C267" s="3" t="s">
        <v>295</v>
      </c>
      <c r="D267" s="3" t="s">
        <v>296</v>
      </c>
      <c r="E267" s="3" t="s">
        <v>300</v>
      </c>
      <c r="F267" s="7" t="s">
        <v>301</v>
      </c>
      <c r="G267" s="9" t="s">
        <v>302</v>
      </c>
      <c r="H267" s="1">
        <v>6</v>
      </c>
      <c r="I267" s="59">
        <f>+P267+S267+T267+U267+X267+Y267</f>
        <v>6</v>
      </c>
      <c r="J267" s="5">
        <f t="shared" ref="J267:J276" si="25">+I267/H267</f>
        <v>1</v>
      </c>
      <c r="K267" s="9" t="s">
        <v>303</v>
      </c>
      <c r="L267" s="10">
        <v>0</v>
      </c>
      <c r="M267" s="9"/>
      <c r="N267" s="62"/>
      <c r="O267" s="62"/>
      <c r="P267" s="63">
        <v>1</v>
      </c>
      <c r="Q267" s="62"/>
      <c r="R267" s="62"/>
      <c r="S267" s="63">
        <v>1</v>
      </c>
      <c r="T267" s="63">
        <v>1</v>
      </c>
      <c r="U267" s="63">
        <v>1</v>
      </c>
      <c r="V267" s="62"/>
      <c r="W267" s="62"/>
      <c r="X267" s="63">
        <v>1</v>
      </c>
      <c r="Y267" s="63">
        <v>1</v>
      </c>
    </row>
    <row r="268" spans="1:25" ht="168.75" x14ac:dyDescent="0.25">
      <c r="A268" s="23">
        <v>2</v>
      </c>
      <c r="B268" s="13" t="s">
        <v>299</v>
      </c>
      <c r="C268" s="13" t="s">
        <v>295</v>
      </c>
      <c r="D268" s="13" t="s">
        <v>296</v>
      </c>
      <c r="E268" s="3" t="s">
        <v>300</v>
      </c>
      <c r="F268" s="7" t="s">
        <v>301</v>
      </c>
      <c r="G268" s="9" t="s">
        <v>302</v>
      </c>
      <c r="H268" s="1">
        <v>5</v>
      </c>
      <c r="I268" s="1">
        <f>+Q268+R268+S268+T268+U268+V268</f>
        <v>5</v>
      </c>
      <c r="J268" s="61">
        <f t="shared" si="25"/>
        <v>1</v>
      </c>
      <c r="K268" s="9" t="s">
        <v>303</v>
      </c>
      <c r="L268" s="28">
        <v>0</v>
      </c>
      <c r="M268" s="18"/>
      <c r="N268" s="62"/>
      <c r="O268" s="62"/>
      <c r="P268" s="62"/>
      <c r="Q268" s="63">
        <v>1</v>
      </c>
      <c r="R268" s="63">
        <v>1</v>
      </c>
      <c r="S268" s="63">
        <v>1</v>
      </c>
      <c r="T268" s="63">
        <v>1</v>
      </c>
      <c r="U268" s="63">
        <v>1</v>
      </c>
      <c r="V268" s="62"/>
      <c r="W268" s="62"/>
      <c r="X268" s="62"/>
      <c r="Y268" s="62"/>
    </row>
    <row r="269" spans="1:25" ht="330.75" x14ac:dyDescent="0.25">
      <c r="A269" s="23">
        <v>3</v>
      </c>
      <c r="B269" s="3" t="s">
        <v>39</v>
      </c>
      <c r="C269" s="3" t="s">
        <v>40</v>
      </c>
      <c r="D269" s="3" t="s">
        <v>41</v>
      </c>
      <c r="E269" s="3" t="s">
        <v>304</v>
      </c>
      <c r="F269" s="58" t="s">
        <v>305</v>
      </c>
      <c r="G269" s="3" t="s">
        <v>306</v>
      </c>
      <c r="H269" s="1">
        <v>1</v>
      </c>
      <c r="I269" s="1">
        <f>+P269</f>
        <v>1</v>
      </c>
      <c r="J269" s="5">
        <f t="shared" si="25"/>
        <v>1</v>
      </c>
      <c r="K269" s="9" t="s">
        <v>307</v>
      </c>
      <c r="L269" s="10">
        <v>0</v>
      </c>
      <c r="M269" s="9" t="s">
        <v>308</v>
      </c>
      <c r="N269" s="23"/>
      <c r="O269" s="23"/>
      <c r="P269" s="21">
        <v>1</v>
      </c>
      <c r="Q269" s="23"/>
      <c r="R269" s="23"/>
      <c r="S269" s="23"/>
      <c r="T269" s="23"/>
      <c r="U269" s="23"/>
      <c r="V269" s="23"/>
      <c r="W269" s="23"/>
      <c r="X269" s="23"/>
      <c r="Y269" s="23"/>
    </row>
    <row r="270" spans="1:25" ht="93.75" x14ac:dyDescent="0.25">
      <c r="A270" s="167">
        <v>4</v>
      </c>
      <c r="B270" s="168" t="s">
        <v>39</v>
      </c>
      <c r="C270" s="168" t="s">
        <v>40</v>
      </c>
      <c r="D270" s="168" t="s">
        <v>41</v>
      </c>
      <c r="E270" s="168" t="s">
        <v>309</v>
      </c>
      <c r="F270" s="166" t="s">
        <v>310</v>
      </c>
      <c r="G270" s="9" t="s">
        <v>311</v>
      </c>
      <c r="H270" s="59">
        <v>60000</v>
      </c>
      <c r="I270" s="59">
        <f>+P270+S270+V270+Y270</f>
        <v>60000</v>
      </c>
      <c r="J270" s="5">
        <f t="shared" si="25"/>
        <v>1</v>
      </c>
      <c r="K270" s="9" t="s">
        <v>312</v>
      </c>
      <c r="L270" s="10">
        <v>0</v>
      </c>
      <c r="M270" s="166" t="s">
        <v>313</v>
      </c>
      <c r="N270" s="23"/>
      <c r="O270" s="23"/>
      <c r="P270" s="21">
        <v>15000</v>
      </c>
      <c r="Q270" s="23"/>
      <c r="R270" s="23"/>
      <c r="S270" s="21">
        <v>15000</v>
      </c>
      <c r="T270" s="23"/>
      <c r="U270" s="23"/>
      <c r="V270" s="21">
        <v>15000</v>
      </c>
      <c r="W270" s="23"/>
      <c r="X270" s="23"/>
      <c r="Y270" s="21">
        <v>15000</v>
      </c>
    </row>
    <row r="271" spans="1:25" ht="93.75" x14ac:dyDescent="0.25">
      <c r="A271" s="167"/>
      <c r="B271" s="168"/>
      <c r="C271" s="168"/>
      <c r="D271" s="168"/>
      <c r="E271" s="168"/>
      <c r="F271" s="166"/>
      <c r="G271" s="9" t="s">
        <v>314</v>
      </c>
      <c r="H271" s="59">
        <v>700</v>
      </c>
      <c r="I271" s="59">
        <f>+P271+S271+V271+Y271</f>
        <v>700</v>
      </c>
      <c r="J271" s="5">
        <f t="shared" si="25"/>
        <v>1</v>
      </c>
      <c r="K271" s="9" t="s">
        <v>312</v>
      </c>
      <c r="L271" s="10">
        <v>0</v>
      </c>
      <c r="M271" s="166"/>
      <c r="N271" s="23"/>
      <c r="O271" s="23"/>
      <c r="P271" s="21">
        <f>700/4</f>
        <v>175</v>
      </c>
      <c r="Q271" s="23"/>
      <c r="R271" s="23"/>
      <c r="S271" s="21">
        <f>700/4</f>
        <v>175</v>
      </c>
      <c r="T271" s="23"/>
      <c r="U271" s="23"/>
      <c r="V271" s="21">
        <f>700/4</f>
        <v>175</v>
      </c>
      <c r="W271" s="23"/>
      <c r="X271" s="23"/>
      <c r="Y271" s="21">
        <f>700/4</f>
        <v>175</v>
      </c>
    </row>
    <row r="272" spans="1:25" ht="112.5" x14ac:dyDescent="0.25">
      <c r="A272" s="167"/>
      <c r="B272" s="168"/>
      <c r="C272" s="168"/>
      <c r="D272" s="168"/>
      <c r="E272" s="168"/>
      <c r="F272" s="166"/>
      <c r="G272" s="9" t="s">
        <v>315</v>
      </c>
      <c r="H272" s="59">
        <v>15000</v>
      </c>
      <c r="I272" s="59">
        <f>+P272+S272+V272+Y272</f>
        <v>15000</v>
      </c>
      <c r="J272" s="5">
        <f t="shared" si="25"/>
        <v>1</v>
      </c>
      <c r="K272" s="9" t="s">
        <v>316</v>
      </c>
      <c r="L272" s="10">
        <v>0</v>
      </c>
      <c r="M272" s="166"/>
      <c r="N272" s="23"/>
      <c r="O272" s="23"/>
      <c r="P272" s="21">
        <v>3750</v>
      </c>
      <c r="Q272" s="23"/>
      <c r="R272" s="23"/>
      <c r="S272" s="21">
        <v>3750</v>
      </c>
      <c r="T272" s="23"/>
      <c r="U272" s="23"/>
      <c r="V272" s="21">
        <v>3750</v>
      </c>
      <c r="W272" s="23"/>
      <c r="X272" s="23"/>
      <c r="Y272" s="21">
        <v>3750</v>
      </c>
    </row>
    <row r="273" spans="1:25" ht="56.25" x14ac:dyDescent="0.25">
      <c r="A273" s="167"/>
      <c r="B273" s="168"/>
      <c r="C273" s="168"/>
      <c r="D273" s="168"/>
      <c r="E273" s="168"/>
      <c r="F273" s="166"/>
      <c r="G273" s="9" t="s">
        <v>317</v>
      </c>
      <c r="H273" s="59">
        <v>180</v>
      </c>
      <c r="I273" s="59">
        <f>+P273+S273+V273+Y273</f>
        <v>180</v>
      </c>
      <c r="J273" s="5">
        <f t="shared" si="25"/>
        <v>1</v>
      </c>
      <c r="K273" s="9" t="s">
        <v>318</v>
      </c>
      <c r="L273" s="10">
        <v>0</v>
      </c>
      <c r="M273" s="3"/>
      <c r="N273" s="23"/>
      <c r="O273" s="23"/>
      <c r="P273" s="21">
        <v>50</v>
      </c>
      <c r="Q273" s="23"/>
      <c r="R273" s="23"/>
      <c r="S273" s="21">
        <v>30</v>
      </c>
      <c r="T273" s="23"/>
      <c r="U273" s="23"/>
      <c r="V273" s="21">
        <v>50</v>
      </c>
      <c r="W273" s="23"/>
      <c r="X273" s="23"/>
      <c r="Y273" s="21">
        <v>50</v>
      </c>
    </row>
    <row r="274" spans="1:25" ht="93.75" x14ac:dyDescent="0.3">
      <c r="A274" s="167">
        <v>5</v>
      </c>
      <c r="B274" s="166" t="s">
        <v>39</v>
      </c>
      <c r="C274" s="166" t="s">
        <v>40</v>
      </c>
      <c r="D274" s="166" t="s">
        <v>41</v>
      </c>
      <c r="E274" s="166" t="s">
        <v>319</v>
      </c>
      <c r="F274" s="191" t="s">
        <v>320</v>
      </c>
      <c r="G274" s="3" t="s">
        <v>321</v>
      </c>
      <c r="H274" s="59">
        <v>3</v>
      </c>
      <c r="I274" s="59">
        <f>+S274+V274+Y274</f>
        <v>3</v>
      </c>
      <c r="J274" s="5">
        <f t="shared" si="25"/>
        <v>1</v>
      </c>
      <c r="K274" s="9" t="s">
        <v>322</v>
      </c>
      <c r="L274" s="10">
        <v>0</v>
      </c>
      <c r="M274" s="168" t="s">
        <v>323</v>
      </c>
      <c r="N274" s="23"/>
      <c r="O274" s="23"/>
      <c r="P274" s="54"/>
      <c r="Q274" s="23"/>
      <c r="R274" s="23"/>
      <c r="S274" s="21">
        <v>1</v>
      </c>
      <c r="T274" s="23"/>
      <c r="U274" s="23"/>
      <c r="V274" s="21">
        <v>1</v>
      </c>
      <c r="W274" s="23"/>
      <c r="X274" s="23"/>
      <c r="Y274" s="21">
        <v>1</v>
      </c>
    </row>
    <row r="275" spans="1:25" ht="56.25" x14ac:dyDescent="0.25">
      <c r="A275" s="167"/>
      <c r="B275" s="166"/>
      <c r="C275" s="166"/>
      <c r="D275" s="166"/>
      <c r="E275" s="166"/>
      <c r="F275" s="191"/>
      <c r="G275" s="3" t="s">
        <v>324</v>
      </c>
      <c r="H275" s="59">
        <v>10</v>
      </c>
      <c r="I275" s="59">
        <f>+P275+S275+V275+Y275</f>
        <v>10</v>
      </c>
      <c r="J275" s="5">
        <f t="shared" si="25"/>
        <v>1</v>
      </c>
      <c r="K275" s="9"/>
      <c r="L275" s="10">
        <v>0</v>
      </c>
      <c r="M275" s="168"/>
      <c r="N275" s="23"/>
      <c r="O275" s="23"/>
      <c r="P275" s="21">
        <v>2</v>
      </c>
      <c r="Q275" s="23"/>
      <c r="R275" s="23"/>
      <c r="S275" s="21">
        <v>3</v>
      </c>
      <c r="T275" s="23"/>
      <c r="U275" s="23"/>
      <c r="V275" s="21">
        <v>2</v>
      </c>
      <c r="W275" s="23"/>
      <c r="X275" s="23"/>
      <c r="Y275" s="21">
        <v>3</v>
      </c>
    </row>
    <row r="276" spans="1:25" ht="150" x14ac:dyDescent="0.3">
      <c r="A276" s="23">
        <v>6</v>
      </c>
      <c r="B276" s="3" t="s">
        <v>39</v>
      </c>
      <c r="C276" s="3" t="s">
        <v>40</v>
      </c>
      <c r="D276" s="3" t="s">
        <v>51</v>
      </c>
      <c r="E276" s="3" t="s">
        <v>52</v>
      </c>
      <c r="F276" s="55" t="s">
        <v>53</v>
      </c>
      <c r="G276" s="9" t="s">
        <v>54</v>
      </c>
      <c r="H276" s="5">
        <v>0.2</v>
      </c>
      <c r="I276" s="5">
        <f>+S276+V276+Y276</f>
        <v>0.2</v>
      </c>
      <c r="J276" s="5">
        <f t="shared" si="25"/>
        <v>1</v>
      </c>
      <c r="K276" s="9" t="s">
        <v>55</v>
      </c>
      <c r="L276" s="10">
        <v>0</v>
      </c>
      <c r="M276" s="9" t="s">
        <v>56</v>
      </c>
      <c r="N276" s="32"/>
      <c r="O276" s="32"/>
      <c r="P276" s="32"/>
      <c r="Q276" s="32"/>
      <c r="R276" s="32"/>
      <c r="S276" s="25">
        <v>0.05</v>
      </c>
      <c r="T276" s="32"/>
      <c r="U276" s="32"/>
      <c r="V276" s="25">
        <v>0.05</v>
      </c>
      <c r="W276" s="32"/>
      <c r="X276" s="32"/>
      <c r="Y276" s="25">
        <v>0.1</v>
      </c>
    </row>
    <row r="277" spans="1:25" ht="225" x14ac:dyDescent="0.3">
      <c r="A277" s="23">
        <v>7</v>
      </c>
      <c r="B277" s="3" t="s">
        <v>39</v>
      </c>
      <c r="C277" s="3" t="s">
        <v>40</v>
      </c>
      <c r="D277" s="3" t="s">
        <v>41</v>
      </c>
      <c r="E277" s="3" t="s">
        <v>47</v>
      </c>
      <c r="F277" s="55" t="s">
        <v>48</v>
      </c>
      <c r="G277" s="9" t="s">
        <v>49</v>
      </c>
      <c r="H277" s="16">
        <v>1</v>
      </c>
      <c r="I277" s="16">
        <f>+T277</f>
        <v>1</v>
      </c>
      <c r="J277" s="5">
        <f>+I277/H277</f>
        <v>1</v>
      </c>
      <c r="K277" s="9" t="s">
        <v>50</v>
      </c>
      <c r="L277" s="10">
        <v>0</v>
      </c>
      <c r="M277" s="9" t="s">
        <v>25</v>
      </c>
      <c r="N277" s="37"/>
      <c r="O277" s="37"/>
      <c r="P277" s="37"/>
      <c r="Q277" s="37"/>
      <c r="R277" s="37"/>
      <c r="S277" s="37"/>
      <c r="T277" s="29">
        <v>1</v>
      </c>
      <c r="U277" s="37"/>
      <c r="V277" s="37"/>
      <c r="W277" s="37"/>
      <c r="X277" s="37"/>
      <c r="Y277" s="37"/>
    </row>
    <row r="278" spans="1:25" ht="20.25" x14ac:dyDescent="0.25">
      <c r="A278" s="171" t="s">
        <v>340</v>
      </c>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row>
    <row r="279" spans="1:25" x14ac:dyDescent="0.25">
      <c r="A279" s="180" t="s">
        <v>2</v>
      </c>
      <c r="B279" s="180" t="s">
        <v>3</v>
      </c>
      <c r="C279" s="180" t="s">
        <v>4</v>
      </c>
      <c r="D279" s="180" t="s">
        <v>5</v>
      </c>
      <c r="E279" s="172" t="s">
        <v>6</v>
      </c>
      <c r="F279" s="173" t="s">
        <v>7</v>
      </c>
      <c r="G279" s="173" t="s">
        <v>8</v>
      </c>
      <c r="H279" s="172" t="s">
        <v>9</v>
      </c>
      <c r="I279" s="172" t="s">
        <v>10</v>
      </c>
      <c r="J279" s="173" t="s">
        <v>11</v>
      </c>
      <c r="K279" s="173" t="s">
        <v>12</v>
      </c>
      <c r="L279" s="172" t="s">
        <v>13</v>
      </c>
      <c r="M279" s="183" t="s">
        <v>14</v>
      </c>
      <c r="N279" s="180" t="s">
        <v>15</v>
      </c>
      <c r="O279" s="180"/>
      <c r="P279" s="180"/>
      <c r="Q279" s="180" t="s">
        <v>16</v>
      </c>
      <c r="R279" s="180"/>
      <c r="S279" s="180"/>
      <c r="T279" s="180" t="s">
        <v>17</v>
      </c>
      <c r="U279" s="180"/>
      <c r="V279" s="180"/>
      <c r="W279" s="180" t="s">
        <v>18</v>
      </c>
      <c r="X279" s="180"/>
      <c r="Y279" s="180"/>
    </row>
    <row r="280" spans="1:25" x14ac:dyDescent="0.25">
      <c r="A280" s="180"/>
      <c r="B280" s="180"/>
      <c r="C280" s="180"/>
      <c r="D280" s="180"/>
      <c r="E280" s="172"/>
      <c r="F280" s="173"/>
      <c r="G280" s="173"/>
      <c r="H280" s="172"/>
      <c r="I280" s="172"/>
      <c r="J280" s="173"/>
      <c r="K280" s="173"/>
      <c r="L280" s="172"/>
      <c r="M280" s="183"/>
      <c r="N280" s="180"/>
      <c r="O280" s="180"/>
      <c r="P280" s="180"/>
      <c r="Q280" s="180"/>
      <c r="R280" s="180"/>
      <c r="S280" s="180"/>
      <c r="T280" s="180"/>
      <c r="U280" s="180"/>
      <c r="V280" s="180"/>
      <c r="W280" s="180"/>
      <c r="X280" s="180"/>
      <c r="Y280" s="180"/>
    </row>
    <row r="281" spans="1:25" ht="18.75" x14ac:dyDescent="0.25">
      <c r="A281" s="180"/>
      <c r="B281" s="180"/>
      <c r="C281" s="180"/>
      <c r="D281" s="180"/>
      <c r="E281" s="172"/>
      <c r="F281" s="173"/>
      <c r="G281" s="173"/>
      <c r="H281" s="172"/>
      <c r="I281" s="172" t="s">
        <v>19</v>
      </c>
      <c r="J281" s="173" t="s">
        <v>11</v>
      </c>
      <c r="K281" s="173"/>
      <c r="L281" s="172"/>
      <c r="M281" s="183"/>
      <c r="N281" s="77">
        <v>1</v>
      </c>
      <c r="O281" s="77">
        <v>2</v>
      </c>
      <c r="P281" s="77">
        <v>3</v>
      </c>
      <c r="Q281" s="77">
        <v>1</v>
      </c>
      <c r="R281" s="77">
        <v>2</v>
      </c>
      <c r="S281" s="77">
        <v>3</v>
      </c>
      <c r="T281" s="77">
        <v>1</v>
      </c>
      <c r="U281" s="77">
        <v>2</v>
      </c>
      <c r="V281" s="77">
        <v>3</v>
      </c>
      <c r="W281" s="77">
        <v>1</v>
      </c>
      <c r="X281" s="77">
        <v>2</v>
      </c>
      <c r="Y281" s="77">
        <v>3</v>
      </c>
    </row>
    <row r="282" spans="1:25" ht="150" x14ac:dyDescent="0.25">
      <c r="A282" s="39">
        <v>1</v>
      </c>
      <c r="B282" s="18" t="s">
        <v>20</v>
      </c>
      <c r="C282" s="18" t="s">
        <v>58</v>
      </c>
      <c r="D282" s="18" t="s">
        <v>59</v>
      </c>
      <c r="E282" s="9" t="s">
        <v>326</v>
      </c>
      <c r="F282" s="9" t="s">
        <v>327</v>
      </c>
      <c r="G282" s="1" t="s">
        <v>328</v>
      </c>
      <c r="H282" s="1">
        <v>3</v>
      </c>
      <c r="I282" s="1">
        <f>+S282+V282+Y282</f>
        <v>3</v>
      </c>
      <c r="J282" s="61">
        <f>+I282/H282</f>
        <v>1</v>
      </c>
      <c r="K282" s="1" t="s">
        <v>329</v>
      </c>
      <c r="L282" s="101">
        <v>0</v>
      </c>
      <c r="M282" s="18" t="s">
        <v>330</v>
      </c>
      <c r="N282" s="39"/>
      <c r="O282" s="39"/>
      <c r="P282" s="39"/>
      <c r="Q282" s="39"/>
      <c r="R282" s="39"/>
      <c r="S282" s="36">
        <v>1</v>
      </c>
      <c r="T282" s="39"/>
      <c r="U282" s="39"/>
      <c r="V282" s="36">
        <v>1</v>
      </c>
      <c r="W282" s="39"/>
      <c r="X282" s="39"/>
      <c r="Y282" s="36">
        <v>1</v>
      </c>
    </row>
    <row r="283" spans="1:25" ht="150" x14ac:dyDescent="0.25">
      <c r="A283" s="39">
        <f>1+A282</f>
        <v>2</v>
      </c>
      <c r="B283" s="18" t="s">
        <v>20</v>
      </c>
      <c r="C283" s="18" t="s">
        <v>58</v>
      </c>
      <c r="D283" s="18" t="s">
        <v>59</v>
      </c>
      <c r="E283" s="9" t="s">
        <v>331</v>
      </c>
      <c r="F283" s="9" t="s">
        <v>332</v>
      </c>
      <c r="G283" s="33" t="s">
        <v>333</v>
      </c>
      <c r="H283" s="1">
        <v>2</v>
      </c>
      <c r="I283" s="1">
        <f>+R283+Y283</f>
        <v>2</v>
      </c>
      <c r="J283" s="61">
        <f>+I283/H283</f>
        <v>1</v>
      </c>
      <c r="K283" s="1" t="s">
        <v>334</v>
      </c>
      <c r="L283" s="101">
        <v>0</v>
      </c>
      <c r="M283" s="18" t="s">
        <v>335</v>
      </c>
      <c r="N283" s="39"/>
      <c r="O283" s="39"/>
      <c r="P283" s="39"/>
      <c r="Q283" s="39"/>
      <c r="R283" s="36">
        <v>1</v>
      </c>
      <c r="S283" s="39"/>
      <c r="T283" s="39"/>
      <c r="U283" s="39"/>
      <c r="V283" s="39"/>
      <c r="W283" s="39"/>
      <c r="X283" s="39"/>
      <c r="Y283" s="36">
        <v>1</v>
      </c>
    </row>
    <row r="284" spans="1:25" ht="150" x14ac:dyDescent="0.25">
      <c r="A284" s="39">
        <f>1+A283</f>
        <v>3</v>
      </c>
      <c r="B284" s="18" t="s">
        <v>299</v>
      </c>
      <c r="C284" s="18" t="s">
        <v>295</v>
      </c>
      <c r="D284" s="18" t="s">
        <v>296</v>
      </c>
      <c r="E284" s="9" t="s">
        <v>336</v>
      </c>
      <c r="F284" s="99" t="s">
        <v>337</v>
      </c>
      <c r="G284" s="9" t="s">
        <v>338</v>
      </c>
      <c r="H284" s="1">
        <v>1</v>
      </c>
      <c r="I284" s="1">
        <f>+S284</f>
        <v>1</v>
      </c>
      <c r="J284" s="61">
        <f>+I284/H284</f>
        <v>1</v>
      </c>
      <c r="K284" s="9" t="s">
        <v>339</v>
      </c>
      <c r="L284" s="101">
        <v>0</v>
      </c>
      <c r="M284" s="18" t="s">
        <v>335</v>
      </c>
      <c r="N284" s="39"/>
      <c r="O284" s="39"/>
      <c r="P284" s="39"/>
      <c r="Q284" s="39"/>
      <c r="R284" s="39"/>
      <c r="S284" s="36">
        <v>1</v>
      </c>
      <c r="T284" s="39"/>
      <c r="U284" s="39"/>
      <c r="V284" s="39"/>
      <c r="W284" s="39"/>
      <c r="X284" s="39"/>
      <c r="Y284" s="39"/>
    </row>
    <row r="285" spans="1:25" ht="150" x14ac:dyDescent="0.3">
      <c r="A285" s="39">
        <f>1+A284</f>
        <v>4</v>
      </c>
      <c r="B285" s="18" t="s">
        <v>39</v>
      </c>
      <c r="C285" s="18" t="s">
        <v>40</v>
      </c>
      <c r="D285" s="18" t="s">
        <v>51</v>
      </c>
      <c r="E285" s="9" t="s">
        <v>52</v>
      </c>
      <c r="F285" s="55" t="s">
        <v>53</v>
      </c>
      <c r="G285" s="9" t="s">
        <v>54</v>
      </c>
      <c r="H285" s="61">
        <v>0.2</v>
      </c>
      <c r="I285" s="61">
        <f>+S285+V285+Y285</f>
        <v>0.2</v>
      </c>
      <c r="J285" s="61">
        <f>+I285/H285</f>
        <v>1</v>
      </c>
      <c r="K285" s="9" t="s">
        <v>55</v>
      </c>
      <c r="L285" s="10">
        <v>0</v>
      </c>
      <c r="M285" s="18" t="s">
        <v>56</v>
      </c>
      <c r="N285" s="64"/>
      <c r="O285" s="64"/>
      <c r="P285" s="64"/>
      <c r="Q285" s="64"/>
      <c r="R285" s="64"/>
      <c r="S285" s="65">
        <v>0.05</v>
      </c>
      <c r="T285" s="64"/>
      <c r="U285" s="64"/>
      <c r="V285" s="65">
        <v>0.05</v>
      </c>
      <c r="W285" s="64"/>
      <c r="X285" s="64"/>
      <c r="Y285" s="65">
        <v>0.1</v>
      </c>
    </row>
    <row r="286" spans="1:25" ht="150" x14ac:dyDescent="0.25">
      <c r="A286" s="39">
        <v>6</v>
      </c>
      <c r="B286" s="18" t="s">
        <v>20</v>
      </c>
      <c r="C286" s="18" t="s">
        <v>295</v>
      </c>
      <c r="D286" s="18" t="s">
        <v>296</v>
      </c>
      <c r="E286" s="9" t="s">
        <v>297</v>
      </c>
      <c r="F286" s="9" t="s">
        <v>277</v>
      </c>
      <c r="G286" s="3" t="s">
        <v>298</v>
      </c>
      <c r="H286" s="1">
        <v>1</v>
      </c>
      <c r="I286" s="1">
        <f>+V286</f>
        <v>0.75</v>
      </c>
      <c r="J286" s="76">
        <f>+I286/H286</f>
        <v>0.75</v>
      </c>
      <c r="K286" s="1" t="s">
        <v>279</v>
      </c>
      <c r="L286" s="102">
        <v>0</v>
      </c>
      <c r="M286" s="18" t="s">
        <v>280</v>
      </c>
      <c r="N286" s="40"/>
      <c r="O286" s="40"/>
      <c r="P286" s="65">
        <v>0.25</v>
      </c>
      <c r="Q286" s="103"/>
      <c r="R286" s="103"/>
      <c r="S286" s="65">
        <v>0.5</v>
      </c>
      <c r="T286" s="103"/>
      <c r="U286" s="103"/>
      <c r="V286" s="65">
        <v>0.75</v>
      </c>
      <c r="W286" s="103"/>
      <c r="X286" s="103"/>
      <c r="Y286" s="65">
        <v>1</v>
      </c>
    </row>
    <row r="287" spans="1:25" ht="225" x14ac:dyDescent="0.25">
      <c r="A287" s="39">
        <v>7</v>
      </c>
      <c r="B287" s="18" t="s">
        <v>39</v>
      </c>
      <c r="C287" s="18" t="s">
        <v>40</v>
      </c>
      <c r="D287" s="18" t="s">
        <v>41</v>
      </c>
      <c r="E287" s="3" t="s">
        <v>47</v>
      </c>
      <c r="F287" s="3" t="s">
        <v>48</v>
      </c>
      <c r="G287" s="1" t="s">
        <v>49</v>
      </c>
      <c r="H287" s="1">
        <v>1</v>
      </c>
      <c r="I287" s="1">
        <f>+T287</f>
        <v>1</v>
      </c>
      <c r="J287" s="76">
        <f>I287/H287</f>
        <v>1</v>
      </c>
      <c r="K287" s="4" t="s">
        <v>50</v>
      </c>
      <c r="L287" s="135">
        <v>0</v>
      </c>
      <c r="M287" s="18" t="s">
        <v>25</v>
      </c>
      <c r="N287" s="39"/>
      <c r="O287" s="39"/>
      <c r="P287" s="39"/>
      <c r="Q287" s="39"/>
      <c r="R287" s="39"/>
      <c r="S287" s="39"/>
      <c r="T287" s="155">
        <v>1</v>
      </c>
      <c r="U287" s="39"/>
      <c r="V287" s="39"/>
      <c r="W287" s="39"/>
      <c r="X287" s="39"/>
      <c r="Y287" s="39"/>
    </row>
    <row r="288" spans="1:25" ht="187.5" x14ac:dyDescent="0.25">
      <c r="A288" s="145">
        <f>1+A287</f>
        <v>8</v>
      </c>
      <c r="B288" s="88" t="s">
        <v>39</v>
      </c>
      <c r="C288" s="88" t="s">
        <v>40</v>
      </c>
      <c r="D288" s="88" t="s">
        <v>41</v>
      </c>
      <c r="E288" s="88" t="s">
        <v>554</v>
      </c>
      <c r="F288" s="89" t="s">
        <v>213</v>
      </c>
      <c r="G288" s="89" t="s">
        <v>515</v>
      </c>
      <c r="H288" s="90">
        <v>3</v>
      </c>
      <c r="I288" s="90">
        <f>+Q288+T288+X288</f>
        <v>3</v>
      </c>
      <c r="J288" s="61">
        <f>+I288/H288</f>
        <v>1</v>
      </c>
      <c r="K288" s="91" t="s">
        <v>215</v>
      </c>
      <c r="L288" s="10">
        <v>0</v>
      </c>
      <c r="M288" s="92"/>
      <c r="N288" s="93"/>
      <c r="O288" s="93"/>
      <c r="P288" s="93"/>
      <c r="Q288" s="155">
        <v>1</v>
      </c>
      <c r="R288" s="93"/>
      <c r="S288" s="93"/>
      <c r="T288" s="155">
        <v>1</v>
      </c>
      <c r="U288" s="93"/>
      <c r="V288" s="93"/>
      <c r="W288" s="93"/>
      <c r="X288" s="155">
        <v>1</v>
      </c>
      <c r="Y288" s="93"/>
    </row>
    <row r="289" spans="1:25" ht="20.25" x14ac:dyDescent="0.25">
      <c r="A289" s="171" t="s">
        <v>341</v>
      </c>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row>
    <row r="290" spans="1:25" x14ac:dyDescent="0.25">
      <c r="A290" s="172" t="s">
        <v>2</v>
      </c>
      <c r="B290" s="172" t="s">
        <v>3</v>
      </c>
      <c r="C290" s="172" t="s">
        <v>4</v>
      </c>
      <c r="D290" s="172" t="s">
        <v>5</v>
      </c>
      <c r="E290" s="172" t="s">
        <v>6</v>
      </c>
      <c r="F290" s="173" t="s">
        <v>7</v>
      </c>
      <c r="G290" s="173" t="s">
        <v>8</v>
      </c>
      <c r="H290" s="172" t="s">
        <v>9</v>
      </c>
      <c r="I290" s="172" t="s">
        <v>10</v>
      </c>
      <c r="J290" s="173" t="s">
        <v>11</v>
      </c>
      <c r="K290" s="173" t="s">
        <v>12</v>
      </c>
      <c r="L290" s="172" t="s">
        <v>13</v>
      </c>
      <c r="M290" s="173" t="s">
        <v>14</v>
      </c>
      <c r="N290" s="172" t="s">
        <v>15</v>
      </c>
      <c r="O290" s="172"/>
      <c r="P290" s="172"/>
      <c r="Q290" s="172" t="s">
        <v>16</v>
      </c>
      <c r="R290" s="172"/>
      <c r="S290" s="172"/>
      <c r="T290" s="172" t="s">
        <v>17</v>
      </c>
      <c r="U290" s="172"/>
      <c r="V290" s="172"/>
      <c r="W290" s="172" t="s">
        <v>18</v>
      </c>
      <c r="X290" s="172"/>
      <c r="Y290" s="172"/>
    </row>
    <row r="291" spans="1:25" x14ac:dyDescent="0.25">
      <c r="A291" s="172"/>
      <c r="B291" s="172"/>
      <c r="C291" s="172"/>
      <c r="D291" s="172"/>
      <c r="E291" s="172"/>
      <c r="F291" s="173"/>
      <c r="G291" s="173"/>
      <c r="H291" s="172"/>
      <c r="I291" s="172"/>
      <c r="J291" s="173"/>
      <c r="K291" s="173"/>
      <c r="L291" s="172"/>
      <c r="M291" s="173"/>
      <c r="N291" s="172"/>
      <c r="O291" s="172"/>
      <c r="P291" s="172"/>
      <c r="Q291" s="172"/>
      <c r="R291" s="172"/>
      <c r="S291" s="172"/>
      <c r="T291" s="172"/>
      <c r="U291" s="172"/>
      <c r="V291" s="172"/>
      <c r="W291" s="172"/>
      <c r="X291" s="172"/>
      <c r="Y291" s="172"/>
    </row>
    <row r="292" spans="1:25" ht="18.75" x14ac:dyDescent="0.25">
      <c r="A292" s="172"/>
      <c r="B292" s="172"/>
      <c r="C292" s="172"/>
      <c r="D292" s="172"/>
      <c r="E292" s="172"/>
      <c r="F292" s="173"/>
      <c r="G292" s="173"/>
      <c r="H292" s="172"/>
      <c r="I292" s="172" t="s">
        <v>19</v>
      </c>
      <c r="J292" s="173" t="s">
        <v>11</v>
      </c>
      <c r="K292" s="173"/>
      <c r="L292" s="172"/>
      <c r="M292" s="173"/>
      <c r="N292" s="35">
        <v>1</v>
      </c>
      <c r="O292" s="35">
        <v>2</v>
      </c>
      <c r="P292" s="35">
        <v>3</v>
      </c>
      <c r="Q292" s="35">
        <v>1</v>
      </c>
      <c r="R292" s="35">
        <v>2</v>
      </c>
      <c r="S292" s="35">
        <v>3</v>
      </c>
      <c r="T292" s="35">
        <v>1</v>
      </c>
      <c r="U292" s="35">
        <v>2</v>
      </c>
      <c r="V292" s="35">
        <v>3</v>
      </c>
      <c r="W292" s="35">
        <v>1</v>
      </c>
      <c r="X292" s="35">
        <v>2</v>
      </c>
      <c r="Y292" s="35">
        <v>3</v>
      </c>
    </row>
    <row r="293" spans="1:25" ht="150" x14ac:dyDescent="0.25">
      <c r="A293" s="23">
        <v>1</v>
      </c>
      <c r="B293" s="9" t="s">
        <v>20</v>
      </c>
      <c r="C293" s="9" t="s">
        <v>58</v>
      </c>
      <c r="D293" s="9" t="s">
        <v>59</v>
      </c>
      <c r="E293" s="9" t="s">
        <v>342</v>
      </c>
      <c r="F293" s="3" t="s">
        <v>343</v>
      </c>
      <c r="G293" s="1" t="s">
        <v>344</v>
      </c>
      <c r="H293" s="70">
        <v>1</v>
      </c>
      <c r="I293" s="70">
        <f>+(P293+S293+V293+Y293)/4</f>
        <v>1</v>
      </c>
      <c r="J293" s="70">
        <f>+I293/H293</f>
        <v>1</v>
      </c>
      <c r="K293" s="1" t="s">
        <v>345</v>
      </c>
      <c r="L293" s="71">
        <v>0</v>
      </c>
      <c r="M293" s="9" t="s">
        <v>346</v>
      </c>
      <c r="N293" s="23"/>
      <c r="O293" s="23"/>
      <c r="P293" s="25">
        <v>1</v>
      </c>
      <c r="Q293" s="23"/>
      <c r="R293" s="23"/>
      <c r="S293" s="25">
        <v>1</v>
      </c>
      <c r="T293" s="23"/>
      <c r="U293" s="23"/>
      <c r="V293" s="25">
        <v>1</v>
      </c>
      <c r="W293" s="23"/>
      <c r="X293" s="23"/>
      <c r="Y293" s="25">
        <v>1</v>
      </c>
    </row>
    <row r="294" spans="1:25" ht="150" x14ac:dyDescent="0.25">
      <c r="A294" s="23">
        <f>1+A293</f>
        <v>2</v>
      </c>
      <c r="B294" s="9" t="s">
        <v>20</v>
      </c>
      <c r="C294" s="9" t="s">
        <v>58</v>
      </c>
      <c r="D294" s="9" t="s">
        <v>59</v>
      </c>
      <c r="E294" s="9" t="s">
        <v>342</v>
      </c>
      <c r="F294" s="9"/>
      <c r="G294" s="9" t="s">
        <v>347</v>
      </c>
      <c r="H294" s="70">
        <v>1</v>
      </c>
      <c r="I294" s="70">
        <f>+(P294+S294+V294+Y294)/4</f>
        <v>1</v>
      </c>
      <c r="J294" s="70">
        <f>+I294/H294</f>
        <v>1</v>
      </c>
      <c r="K294" s="1" t="s">
        <v>348</v>
      </c>
      <c r="L294" s="71">
        <v>0</v>
      </c>
      <c r="M294" s="9" t="s">
        <v>346</v>
      </c>
      <c r="N294" s="23"/>
      <c r="O294" s="23"/>
      <c r="P294" s="25">
        <v>1</v>
      </c>
      <c r="Q294" s="23"/>
      <c r="R294" s="23"/>
      <c r="S294" s="25">
        <v>1</v>
      </c>
      <c r="T294" s="23"/>
      <c r="U294" s="23"/>
      <c r="V294" s="25">
        <v>1</v>
      </c>
      <c r="W294" s="23"/>
      <c r="X294" s="23"/>
      <c r="Y294" s="25">
        <v>1</v>
      </c>
    </row>
    <row r="295" spans="1:25" ht="150" x14ac:dyDescent="0.25">
      <c r="A295" s="23">
        <f>1+A294</f>
        <v>3</v>
      </c>
      <c r="B295" s="9" t="s">
        <v>20</v>
      </c>
      <c r="C295" s="9" t="s">
        <v>58</v>
      </c>
      <c r="D295" s="9" t="s">
        <v>59</v>
      </c>
      <c r="E295" s="9" t="s">
        <v>342</v>
      </c>
      <c r="F295" s="9"/>
      <c r="G295" s="9" t="s">
        <v>349</v>
      </c>
      <c r="H295" s="70">
        <v>1</v>
      </c>
      <c r="I295" s="70">
        <f>+(P295+S295+V295+Y295)/4</f>
        <v>1</v>
      </c>
      <c r="J295" s="70">
        <f>+I295/H295</f>
        <v>1</v>
      </c>
      <c r="K295" s="1" t="s">
        <v>350</v>
      </c>
      <c r="L295" s="71">
        <v>0</v>
      </c>
      <c r="M295" s="9" t="s">
        <v>351</v>
      </c>
      <c r="N295" s="23"/>
      <c r="O295" s="23"/>
      <c r="P295" s="25">
        <v>1</v>
      </c>
      <c r="Q295" s="23"/>
      <c r="R295" s="23"/>
      <c r="S295" s="25">
        <v>1</v>
      </c>
      <c r="T295" s="23"/>
      <c r="U295" s="23"/>
      <c r="V295" s="25">
        <v>1</v>
      </c>
      <c r="W295" s="23"/>
      <c r="X295" s="23"/>
      <c r="Y295" s="25">
        <v>1</v>
      </c>
    </row>
    <row r="296" spans="1:25" ht="150" x14ac:dyDescent="0.3">
      <c r="A296" s="23">
        <f>1+A295</f>
        <v>4</v>
      </c>
      <c r="B296" s="9" t="s">
        <v>39</v>
      </c>
      <c r="C296" s="9" t="s">
        <v>40</v>
      </c>
      <c r="D296" s="9" t="s">
        <v>51</v>
      </c>
      <c r="E296" s="9" t="s">
        <v>52</v>
      </c>
      <c r="F296" s="55" t="s">
        <v>53</v>
      </c>
      <c r="G296" s="9" t="s">
        <v>54</v>
      </c>
      <c r="H296" s="70">
        <v>0.2</v>
      </c>
      <c r="I296" s="70">
        <f>+S296+V296+Y296</f>
        <v>0.2</v>
      </c>
      <c r="J296" s="70">
        <f>+I296/H296</f>
        <v>1</v>
      </c>
      <c r="K296" s="9" t="s">
        <v>55</v>
      </c>
      <c r="L296" s="71">
        <v>0</v>
      </c>
      <c r="M296" s="9" t="s">
        <v>56</v>
      </c>
      <c r="N296" s="37"/>
      <c r="O296" s="32"/>
      <c r="P296" s="32"/>
      <c r="Q296" s="23"/>
      <c r="R296" s="23"/>
      <c r="S296" s="25">
        <v>0.05</v>
      </c>
      <c r="T296" s="23"/>
      <c r="U296" s="23"/>
      <c r="V296" s="25">
        <v>0.05</v>
      </c>
      <c r="W296" s="23"/>
      <c r="X296" s="23"/>
      <c r="Y296" s="25">
        <v>0.1</v>
      </c>
    </row>
    <row r="297" spans="1:25" ht="150" x14ac:dyDescent="0.25">
      <c r="A297" s="23">
        <v>6</v>
      </c>
      <c r="B297" s="9" t="s">
        <v>20</v>
      </c>
      <c r="C297" s="9" t="s">
        <v>295</v>
      </c>
      <c r="D297" s="9" t="s">
        <v>296</v>
      </c>
      <c r="E297" s="9" t="s">
        <v>297</v>
      </c>
      <c r="F297" s="9" t="s">
        <v>277</v>
      </c>
      <c r="G297" s="3" t="s">
        <v>298</v>
      </c>
      <c r="H297" s="1">
        <v>1</v>
      </c>
      <c r="I297" s="8">
        <f>+(P297/0.25+S297/0.5+V297/0.75+Y297/1)/4</f>
        <v>1</v>
      </c>
      <c r="J297" s="70">
        <f>+I297/H297</f>
        <v>1</v>
      </c>
      <c r="K297" s="1" t="s">
        <v>279</v>
      </c>
      <c r="L297" s="71">
        <v>0</v>
      </c>
      <c r="M297" s="9" t="s">
        <v>280</v>
      </c>
      <c r="N297" s="23"/>
      <c r="O297" s="23"/>
      <c r="P297" s="25">
        <v>0.25</v>
      </c>
      <c r="Q297" s="23"/>
      <c r="R297" s="23"/>
      <c r="S297" s="25">
        <v>0.5</v>
      </c>
      <c r="T297" s="23"/>
      <c r="U297" s="23"/>
      <c r="V297" s="25">
        <v>0.75</v>
      </c>
      <c r="W297" s="23"/>
      <c r="X297" s="23"/>
      <c r="Y297" s="25">
        <v>1</v>
      </c>
    </row>
    <row r="298" spans="1:25" ht="225" x14ac:dyDescent="0.25">
      <c r="A298" s="23">
        <v>7</v>
      </c>
      <c r="B298" s="9" t="s">
        <v>39</v>
      </c>
      <c r="C298" s="9" t="s">
        <v>40</v>
      </c>
      <c r="D298" s="9" t="s">
        <v>41</v>
      </c>
      <c r="E298" s="13" t="s">
        <v>47</v>
      </c>
      <c r="F298" s="13" t="s">
        <v>48</v>
      </c>
      <c r="G298" s="11" t="s">
        <v>49</v>
      </c>
      <c r="H298" s="11">
        <v>2</v>
      </c>
      <c r="I298" s="11">
        <f>+T298+W298</f>
        <v>2</v>
      </c>
      <c r="J298" s="56">
        <f>I298/H298</f>
        <v>1</v>
      </c>
      <c r="K298" s="17" t="s">
        <v>50</v>
      </c>
      <c r="L298" s="71">
        <v>0</v>
      </c>
      <c r="M298" s="9" t="s">
        <v>25</v>
      </c>
      <c r="N298" s="24"/>
      <c r="O298" s="23"/>
      <c r="P298" s="24"/>
      <c r="Q298" s="23"/>
      <c r="R298" s="23"/>
      <c r="S298" s="24"/>
      <c r="T298" s="21">
        <v>1</v>
      </c>
      <c r="U298" s="23"/>
      <c r="V298" s="24"/>
      <c r="W298" s="21">
        <v>1</v>
      </c>
      <c r="X298" s="23"/>
      <c r="Y298" s="24"/>
    </row>
    <row r="299" spans="1:25" ht="20.25" x14ac:dyDescent="0.25">
      <c r="A299" s="171" t="s">
        <v>352</v>
      </c>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row>
    <row r="300" spans="1:25" x14ac:dyDescent="0.25">
      <c r="A300" s="172" t="s">
        <v>2</v>
      </c>
      <c r="B300" s="172" t="s">
        <v>3</v>
      </c>
      <c r="C300" s="172" t="s">
        <v>4</v>
      </c>
      <c r="D300" s="172" t="s">
        <v>5</v>
      </c>
      <c r="E300" s="172" t="s">
        <v>6</v>
      </c>
      <c r="F300" s="173" t="s">
        <v>7</v>
      </c>
      <c r="G300" s="173" t="s">
        <v>8</v>
      </c>
      <c r="H300" s="172" t="s">
        <v>9</v>
      </c>
      <c r="I300" s="172" t="s">
        <v>10</v>
      </c>
      <c r="J300" s="173" t="s">
        <v>11</v>
      </c>
      <c r="K300" s="173" t="s">
        <v>12</v>
      </c>
      <c r="L300" s="172" t="s">
        <v>13</v>
      </c>
      <c r="M300" s="173" t="s">
        <v>14</v>
      </c>
      <c r="N300" s="172" t="s">
        <v>15</v>
      </c>
      <c r="O300" s="172"/>
      <c r="P300" s="172"/>
      <c r="Q300" s="172" t="s">
        <v>16</v>
      </c>
      <c r="R300" s="172"/>
      <c r="S300" s="172"/>
      <c r="T300" s="172" t="s">
        <v>17</v>
      </c>
      <c r="U300" s="172"/>
      <c r="V300" s="172"/>
      <c r="W300" s="172" t="s">
        <v>18</v>
      </c>
      <c r="X300" s="172"/>
      <c r="Y300" s="172"/>
    </row>
    <row r="301" spans="1:25" x14ac:dyDescent="0.25">
      <c r="A301" s="172"/>
      <c r="B301" s="172"/>
      <c r="C301" s="172"/>
      <c r="D301" s="172"/>
      <c r="E301" s="172"/>
      <c r="F301" s="173"/>
      <c r="G301" s="173"/>
      <c r="H301" s="172"/>
      <c r="I301" s="172"/>
      <c r="J301" s="173"/>
      <c r="K301" s="173"/>
      <c r="L301" s="172"/>
      <c r="M301" s="173"/>
      <c r="N301" s="172"/>
      <c r="O301" s="172"/>
      <c r="P301" s="172"/>
      <c r="Q301" s="172"/>
      <c r="R301" s="172"/>
      <c r="S301" s="172"/>
      <c r="T301" s="172"/>
      <c r="U301" s="172"/>
      <c r="V301" s="172"/>
      <c r="W301" s="172"/>
      <c r="X301" s="172"/>
      <c r="Y301" s="172"/>
    </row>
    <row r="302" spans="1:25" ht="18.75" x14ac:dyDescent="0.25">
      <c r="A302" s="172"/>
      <c r="B302" s="172"/>
      <c r="C302" s="172"/>
      <c r="D302" s="172"/>
      <c r="E302" s="172"/>
      <c r="F302" s="173"/>
      <c r="G302" s="173"/>
      <c r="H302" s="172"/>
      <c r="I302" s="172" t="s">
        <v>19</v>
      </c>
      <c r="J302" s="173" t="s">
        <v>11</v>
      </c>
      <c r="K302" s="173"/>
      <c r="L302" s="172"/>
      <c r="M302" s="173"/>
      <c r="N302" s="35">
        <v>1</v>
      </c>
      <c r="O302" s="35">
        <v>2</v>
      </c>
      <c r="P302" s="35">
        <v>3</v>
      </c>
      <c r="Q302" s="35">
        <v>1</v>
      </c>
      <c r="R302" s="35">
        <v>2</v>
      </c>
      <c r="S302" s="35">
        <v>3</v>
      </c>
      <c r="T302" s="35">
        <v>1</v>
      </c>
      <c r="U302" s="35">
        <v>2</v>
      </c>
      <c r="V302" s="35">
        <v>3</v>
      </c>
      <c r="W302" s="35">
        <v>1</v>
      </c>
      <c r="X302" s="35">
        <v>2</v>
      </c>
      <c r="Y302" s="35">
        <v>3</v>
      </c>
    </row>
    <row r="303" spans="1:25" ht="129.75" customHeight="1" x14ac:dyDescent="0.25">
      <c r="A303" s="23">
        <v>1</v>
      </c>
      <c r="B303" s="9" t="s">
        <v>20</v>
      </c>
      <c r="C303" s="9" t="s">
        <v>58</v>
      </c>
      <c r="D303" s="9" t="s">
        <v>59</v>
      </c>
      <c r="E303" s="141" t="s">
        <v>353</v>
      </c>
      <c r="F303" s="9" t="s">
        <v>354</v>
      </c>
      <c r="G303" s="142" t="s">
        <v>355</v>
      </c>
      <c r="H303" s="1">
        <v>12</v>
      </c>
      <c r="I303" s="1">
        <v>12</v>
      </c>
      <c r="J303" s="61">
        <v>1</v>
      </c>
      <c r="K303" s="1" t="s">
        <v>356</v>
      </c>
      <c r="L303" s="101">
        <v>0</v>
      </c>
      <c r="M303" s="9" t="s">
        <v>357</v>
      </c>
      <c r="N303" s="39"/>
      <c r="O303" s="39"/>
      <c r="P303" s="36">
        <v>3</v>
      </c>
      <c r="Q303" s="39"/>
      <c r="R303" s="39"/>
      <c r="S303" s="36">
        <v>3</v>
      </c>
      <c r="T303" s="39"/>
      <c r="U303" s="39"/>
      <c r="V303" s="36">
        <v>3</v>
      </c>
      <c r="W303" s="39"/>
      <c r="X303" s="39"/>
      <c r="Y303" s="36">
        <v>3</v>
      </c>
    </row>
    <row r="304" spans="1:25" ht="129.75" customHeight="1" x14ac:dyDescent="0.25">
      <c r="A304" s="23">
        <f>+A303+1</f>
        <v>2</v>
      </c>
      <c r="B304" s="9" t="s">
        <v>20</v>
      </c>
      <c r="C304" s="9" t="s">
        <v>58</v>
      </c>
      <c r="D304" s="9" t="s">
        <v>59</v>
      </c>
      <c r="E304" s="141" t="s">
        <v>596</v>
      </c>
      <c r="F304" s="9" t="s">
        <v>354</v>
      </c>
      <c r="G304" s="142" t="s">
        <v>358</v>
      </c>
      <c r="H304" s="1">
        <v>10</v>
      </c>
      <c r="I304" s="1">
        <v>10</v>
      </c>
      <c r="J304" s="61">
        <v>1</v>
      </c>
      <c r="K304" s="9"/>
      <c r="L304" s="101">
        <v>0</v>
      </c>
      <c r="M304" s="143"/>
      <c r="N304" s="39"/>
      <c r="O304" s="39"/>
      <c r="P304" s="36">
        <v>1</v>
      </c>
      <c r="Q304" s="39"/>
      <c r="R304" s="39"/>
      <c r="S304" s="36">
        <v>2</v>
      </c>
      <c r="T304" s="39"/>
      <c r="U304" s="39"/>
      <c r="V304" s="36">
        <v>3</v>
      </c>
      <c r="W304" s="39"/>
      <c r="X304" s="39"/>
      <c r="Y304" s="36">
        <v>4</v>
      </c>
    </row>
    <row r="305" spans="1:25" ht="150" x14ac:dyDescent="0.25">
      <c r="A305" s="23">
        <f t="shared" ref="A305:A314" si="26">+A304+1</f>
        <v>3</v>
      </c>
      <c r="B305" s="9" t="s">
        <v>20</v>
      </c>
      <c r="C305" s="9" t="s">
        <v>58</v>
      </c>
      <c r="D305" s="9" t="s">
        <v>59</v>
      </c>
      <c r="E305" s="6" t="s">
        <v>28</v>
      </c>
      <c r="F305" s="7" t="s">
        <v>29</v>
      </c>
      <c r="G305" s="146" t="s">
        <v>30</v>
      </c>
      <c r="H305" s="147">
        <v>0.95</v>
      </c>
      <c r="I305" s="5">
        <f>AVERAGE(P305,S305,V305,Y305)</f>
        <v>0.95</v>
      </c>
      <c r="J305" s="61">
        <f>+I305/H305</f>
        <v>1</v>
      </c>
      <c r="K305" s="143"/>
      <c r="L305" s="148"/>
      <c r="M305" s="143"/>
      <c r="N305" s="39"/>
      <c r="O305" s="39"/>
      <c r="P305" s="65">
        <v>0.95</v>
      </c>
      <c r="Q305" s="39"/>
      <c r="R305" s="39"/>
      <c r="S305" s="65">
        <v>0.95</v>
      </c>
      <c r="T305" s="39"/>
      <c r="U305" s="39"/>
      <c r="V305" s="65">
        <v>0.95</v>
      </c>
      <c r="W305" s="39"/>
      <c r="X305" s="39"/>
      <c r="Y305" s="65">
        <v>0.95</v>
      </c>
    </row>
    <row r="306" spans="1:25" ht="99.75" customHeight="1" x14ac:dyDescent="0.25">
      <c r="A306" s="23">
        <f t="shared" si="26"/>
        <v>4</v>
      </c>
      <c r="B306" s="9" t="s">
        <v>20</v>
      </c>
      <c r="C306" s="9" t="s">
        <v>58</v>
      </c>
      <c r="D306" s="9" t="s">
        <v>59</v>
      </c>
      <c r="E306" s="2" t="s">
        <v>31</v>
      </c>
      <c r="F306" s="166" t="s">
        <v>32</v>
      </c>
      <c r="G306" s="146" t="s">
        <v>33</v>
      </c>
      <c r="H306" s="147">
        <v>0.95</v>
      </c>
      <c r="I306" s="5">
        <f t="shared" ref="I306:I308" si="27">AVERAGE(P306,S306,V306,Y306)</f>
        <v>0.95</v>
      </c>
      <c r="J306" s="61">
        <f t="shared" ref="J306:J308" si="28">+I306/H306</f>
        <v>1</v>
      </c>
      <c r="K306" s="143"/>
      <c r="L306" s="148"/>
      <c r="M306" s="143"/>
      <c r="N306" s="39"/>
      <c r="O306" s="39"/>
      <c r="P306" s="65">
        <v>0.95</v>
      </c>
      <c r="Q306" s="39"/>
      <c r="R306" s="39"/>
      <c r="S306" s="65">
        <v>0.95</v>
      </c>
      <c r="T306" s="39"/>
      <c r="U306" s="39"/>
      <c r="V306" s="65">
        <v>0.95</v>
      </c>
      <c r="W306" s="39"/>
      <c r="X306" s="39"/>
      <c r="Y306" s="65">
        <v>0.95</v>
      </c>
    </row>
    <row r="307" spans="1:25" ht="99.75" customHeight="1" x14ac:dyDescent="0.25">
      <c r="A307" s="23">
        <f t="shared" si="26"/>
        <v>5</v>
      </c>
      <c r="B307" s="9" t="s">
        <v>20</v>
      </c>
      <c r="C307" s="9" t="s">
        <v>58</v>
      </c>
      <c r="D307" s="9" t="s">
        <v>59</v>
      </c>
      <c r="E307" s="2" t="s">
        <v>34</v>
      </c>
      <c r="F307" s="166"/>
      <c r="G307" s="146" t="s">
        <v>35</v>
      </c>
      <c r="H307" s="147">
        <v>0.95</v>
      </c>
      <c r="I307" s="5">
        <f t="shared" si="27"/>
        <v>0.95</v>
      </c>
      <c r="J307" s="61">
        <f t="shared" si="28"/>
        <v>1</v>
      </c>
      <c r="K307" s="143"/>
      <c r="L307" s="148"/>
      <c r="M307" s="143"/>
      <c r="N307" s="39"/>
      <c r="O307" s="39"/>
      <c r="P307" s="65">
        <v>0.95</v>
      </c>
      <c r="Q307" s="39"/>
      <c r="R307" s="39"/>
      <c r="S307" s="65">
        <v>0.95</v>
      </c>
      <c r="T307" s="39"/>
      <c r="U307" s="39"/>
      <c r="V307" s="65">
        <v>0.95</v>
      </c>
      <c r="W307" s="39"/>
      <c r="X307" s="39"/>
      <c r="Y307" s="65">
        <v>0.95</v>
      </c>
    </row>
    <row r="308" spans="1:25" ht="121.5" customHeight="1" x14ac:dyDescent="0.25">
      <c r="A308" s="23">
        <f t="shared" si="26"/>
        <v>6</v>
      </c>
      <c r="B308" s="9" t="s">
        <v>20</v>
      </c>
      <c r="C308" s="9" t="s">
        <v>58</v>
      </c>
      <c r="D308" s="9" t="s">
        <v>59</v>
      </c>
      <c r="E308" s="2" t="s">
        <v>36</v>
      </c>
      <c r="F308" s="3" t="s">
        <v>37</v>
      </c>
      <c r="G308" s="146" t="s">
        <v>38</v>
      </c>
      <c r="H308" s="147">
        <v>0.98</v>
      </c>
      <c r="I308" s="5">
        <f t="shared" si="27"/>
        <v>0.98</v>
      </c>
      <c r="J308" s="61">
        <f t="shared" si="28"/>
        <v>1</v>
      </c>
      <c r="K308" s="143"/>
      <c r="L308" s="148"/>
      <c r="M308" s="143"/>
      <c r="N308" s="39"/>
      <c r="O308" s="39"/>
      <c r="P308" s="65">
        <v>0.98</v>
      </c>
      <c r="Q308" s="39"/>
      <c r="R308" s="39"/>
      <c r="S308" s="65">
        <v>0.98</v>
      </c>
      <c r="T308" s="39"/>
      <c r="U308" s="39"/>
      <c r="V308" s="65">
        <v>0.98</v>
      </c>
      <c r="W308" s="39"/>
      <c r="X308" s="39"/>
      <c r="Y308" s="65">
        <v>0.98</v>
      </c>
    </row>
    <row r="309" spans="1:25" ht="121.5" customHeight="1" x14ac:dyDescent="0.25">
      <c r="A309" s="23">
        <f t="shared" si="26"/>
        <v>7</v>
      </c>
      <c r="B309" s="9" t="s">
        <v>20</v>
      </c>
      <c r="C309" s="9" t="s">
        <v>58</v>
      </c>
      <c r="D309" s="9" t="s">
        <v>59</v>
      </c>
      <c r="E309" s="141" t="s">
        <v>597</v>
      </c>
      <c r="F309" s="9" t="s">
        <v>354</v>
      </c>
      <c r="G309" s="142" t="s">
        <v>359</v>
      </c>
      <c r="H309" s="1">
        <v>1</v>
      </c>
      <c r="I309" s="1">
        <v>1</v>
      </c>
      <c r="J309" s="61">
        <v>1</v>
      </c>
      <c r="K309" s="9"/>
      <c r="L309" s="101">
        <v>0</v>
      </c>
      <c r="M309" s="143"/>
      <c r="N309" s="39"/>
      <c r="O309" s="39"/>
      <c r="P309" s="39"/>
      <c r="Q309" s="39"/>
      <c r="R309" s="39"/>
      <c r="S309" s="39"/>
      <c r="T309" s="39"/>
      <c r="U309" s="39"/>
      <c r="V309" s="36">
        <v>1</v>
      </c>
      <c r="W309" s="39"/>
      <c r="X309" s="39"/>
      <c r="Y309" s="39"/>
    </row>
    <row r="310" spans="1:25" ht="150" x14ac:dyDescent="0.25">
      <c r="A310" s="23">
        <f t="shared" si="26"/>
        <v>8</v>
      </c>
      <c r="B310" s="9" t="s">
        <v>20</v>
      </c>
      <c r="C310" s="9" t="s">
        <v>58</v>
      </c>
      <c r="D310" s="9" t="s">
        <v>59</v>
      </c>
      <c r="E310" s="141" t="s">
        <v>598</v>
      </c>
      <c r="F310" s="9" t="s">
        <v>354</v>
      </c>
      <c r="G310" s="142" t="s">
        <v>360</v>
      </c>
      <c r="H310" s="1">
        <v>12</v>
      </c>
      <c r="I310" s="1">
        <v>12</v>
      </c>
      <c r="J310" s="61">
        <v>1</v>
      </c>
      <c r="K310" s="9"/>
      <c r="L310" s="101">
        <v>0</v>
      </c>
      <c r="M310" s="143"/>
      <c r="N310" s="39"/>
      <c r="O310" s="39"/>
      <c r="P310" s="36">
        <v>3</v>
      </c>
      <c r="Q310" s="39"/>
      <c r="R310" s="39"/>
      <c r="S310" s="36">
        <v>3</v>
      </c>
      <c r="T310" s="39"/>
      <c r="U310" s="39"/>
      <c r="V310" s="36">
        <v>3</v>
      </c>
      <c r="W310" s="39"/>
      <c r="X310" s="39"/>
      <c r="Y310" s="36">
        <v>3</v>
      </c>
    </row>
    <row r="311" spans="1:25" ht="150" x14ac:dyDescent="0.25">
      <c r="A311" s="23">
        <f t="shared" si="26"/>
        <v>9</v>
      </c>
      <c r="B311" s="9" t="s">
        <v>20</v>
      </c>
      <c r="C311" s="9" t="s">
        <v>58</v>
      </c>
      <c r="D311" s="9" t="s">
        <v>59</v>
      </c>
      <c r="E311" s="9" t="s">
        <v>599</v>
      </c>
      <c r="F311" s="9" t="s">
        <v>354</v>
      </c>
      <c r="G311" s="142" t="s">
        <v>361</v>
      </c>
      <c r="H311" s="1">
        <v>1</v>
      </c>
      <c r="I311" s="1">
        <v>1</v>
      </c>
      <c r="J311" s="61">
        <v>1</v>
      </c>
      <c r="K311" s="9"/>
      <c r="L311" s="101">
        <v>0</v>
      </c>
      <c r="M311" s="143"/>
      <c r="N311" s="39"/>
      <c r="O311" s="39"/>
      <c r="P311" s="39"/>
      <c r="Q311" s="39"/>
      <c r="R311" s="39"/>
      <c r="S311" s="39"/>
      <c r="T311" s="39"/>
      <c r="U311" s="39"/>
      <c r="V311" s="36">
        <v>1</v>
      </c>
      <c r="W311" s="39"/>
      <c r="X311" s="39"/>
      <c r="Y311" s="39"/>
    </row>
    <row r="312" spans="1:25" ht="150" x14ac:dyDescent="0.25">
      <c r="A312" s="23">
        <f t="shared" si="26"/>
        <v>10</v>
      </c>
      <c r="B312" s="9" t="s">
        <v>20</v>
      </c>
      <c r="C312" s="9" t="s">
        <v>295</v>
      </c>
      <c r="D312" s="9" t="s">
        <v>296</v>
      </c>
      <c r="E312" s="9" t="s">
        <v>600</v>
      </c>
      <c r="F312" s="9" t="s">
        <v>277</v>
      </c>
      <c r="G312" s="3" t="s">
        <v>298</v>
      </c>
      <c r="H312" s="1">
        <v>1</v>
      </c>
      <c r="I312" s="61">
        <v>1</v>
      </c>
      <c r="J312" s="76">
        <v>1</v>
      </c>
      <c r="K312" s="1" t="s">
        <v>279</v>
      </c>
      <c r="L312" s="102">
        <v>0</v>
      </c>
      <c r="M312" s="9" t="s">
        <v>280</v>
      </c>
      <c r="N312" s="40"/>
      <c r="O312" s="40"/>
      <c r="P312" s="65">
        <v>0.25</v>
      </c>
      <c r="Q312" s="40"/>
      <c r="R312" s="40"/>
      <c r="S312" s="65">
        <v>0.5</v>
      </c>
      <c r="T312" s="40"/>
      <c r="U312" s="40"/>
      <c r="V312" s="65">
        <v>0.75</v>
      </c>
      <c r="W312" s="40"/>
      <c r="X312" s="40"/>
      <c r="Y312" s="65">
        <v>1</v>
      </c>
    </row>
    <row r="313" spans="1:25" ht="167.25" customHeight="1" x14ac:dyDescent="0.25">
      <c r="A313" s="23">
        <f t="shared" si="26"/>
        <v>11</v>
      </c>
      <c r="B313" s="9" t="s">
        <v>39</v>
      </c>
      <c r="C313" s="9" t="s">
        <v>40</v>
      </c>
      <c r="D313" s="9" t="s">
        <v>41</v>
      </c>
      <c r="E313" s="3" t="s">
        <v>47</v>
      </c>
      <c r="F313" s="3" t="s">
        <v>48</v>
      </c>
      <c r="G313" s="1" t="s">
        <v>49</v>
      </c>
      <c r="H313" s="1">
        <v>2</v>
      </c>
      <c r="I313" s="1">
        <v>2</v>
      </c>
      <c r="J313" s="76">
        <v>1</v>
      </c>
      <c r="K313" s="4" t="s">
        <v>50</v>
      </c>
      <c r="L313" s="144">
        <v>0</v>
      </c>
      <c r="M313" s="9" t="s">
        <v>25</v>
      </c>
      <c r="N313" s="39"/>
      <c r="O313" s="39"/>
      <c r="P313" s="39"/>
      <c r="Q313" s="39"/>
      <c r="R313" s="39"/>
      <c r="S313" s="39"/>
      <c r="T313" s="36">
        <v>1</v>
      </c>
      <c r="U313" s="39"/>
      <c r="V313" s="39"/>
      <c r="W313" s="36">
        <v>1</v>
      </c>
      <c r="X313" s="39"/>
      <c r="Y313" s="39"/>
    </row>
    <row r="314" spans="1:25" ht="150" x14ac:dyDescent="0.3">
      <c r="A314" s="23">
        <f t="shared" si="26"/>
        <v>12</v>
      </c>
      <c r="B314" s="9" t="s">
        <v>39</v>
      </c>
      <c r="C314" s="9" t="s">
        <v>40</v>
      </c>
      <c r="D314" s="9" t="s">
        <v>51</v>
      </c>
      <c r="E314" s="9" t="s">
        <v>52</v>
      </c>
      <c r="F314" s="55" t="s">
        <v>53</v>
      </c>
      <c r="G314" s="9" t="s">
        <v>54</v>
      </c>
      <c r="H314" s="76">
        <v>0.2</v>
      </c>
      <c r="I314" s="76">
        <v>0.2</v>
      </c>
      <c r="J314" s="76">
        <v>1</v>
      </c>
      <c r="K314" s="9" t="s">
        <v>55</v>
      </c>
      <c r="L314" s="101">
        <v>0</v>
      </c>
      <c r="M314" s="9" t="s">
        <v>56</v>
      </c>
      <c r="N314" s="67"/>
      <c r="O314" s="67"/>
      <c r="P314" s="67"/>
      <c r="Q314" s="67"/>
      <c r="R314" s="67"/>
      <c r="S314" s="65">
        <v>0.05</v>
      </c>
      <c r="T314" s="67"/>
      <c r="U314" s="67"/>
      <c r="V314" s="65">
        <v>0.05</v>
      </c>
      <c r="W314" s="67"/>
      <c r="X314" s="67"/>
      <c r="Y314" s="65">
        <v>0.1</v>
      </c>
    </row>
    <row r="315" spans="1:25" ht="20.25" x14ac:dyDescent="0.25">
      <c r="A315" s="171" t="s">
        <v>362</v>
      </c>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row>
    <row r="316" spans="1:25" x14ac:dyDescent="0.25">
      <c r="A316" s="172" t="s">
        <v>2</v>
      </c>
      <c r="B316" s="172" t="s">
        <v>3</v>
      </c>
      <c r="C316" s="172" t="s">
        <v>4</v>
      </c>
      <c r="D316" s="172" t="s">
        <v>5</v>
      </c>
      <c r="E316" s="172" t="s">
        <v>6</v>
      </c>
      <c r="F316" s="173" t="s">
        <v>7</v>
      </c>
      <c r="G316" s="173" t="s">
        <v>8</v>
      </c>
      <c r="H316" s="172" t="s">
        <v>9</v>
      </c>
      <c r="I316" s="172" t="s">
        <v>10</v>
      </c>
      <c r="J316" s="173" t="s">
        <v>11</v>
      </c>
      <c r="K316" s="173" t="s">
        <v>12</v>
      </c>
      <c r="L316" s="172" t="s">
        <v>13</v>
      </c>
      <c r="M316" s="173" t="s">
        <v>14</v>
      </c>
      <c r="N316" s="172" t="s">
        <v>15</v>
      </c>
      <c r="O316" s="172"/>
      <c r="P316" s="172"/>
      <c r="Q316" s="172" t="s">
        <v>16</v>
      </c>
      <c r="R316" s="172"/>
      <c r="S316" s="172"/>
      <c r="T316" s="172" t="s">
        <v>17</v>
      </c>
      <c r="U316" s="172"/>
      <c r="V316" s="172"/>
      <c r="W316" s="172" t="s">
        <v>18</v>
      </c>
      <c r="X316" s="172"/>
      <c r="Y316" s="172"/>
    </row>
    <row r="317" spans="1:25" x14ac:dyDescent="0.25">
      <c r="A317" s="172"/>
      <c r="B317" s="172"/>
      <c r="C317" s="172"/>
      <c r="D317" s="172"/>
      <c r="E317" s="172"/>
      <c r="F317" s="173"/>
      <c r="G317" s="173"/>
      <c r="H317" s="172"/>
      <c r="I317" s="172"/>
      <c r="J317" s="173"/>
      <c r="K317" s="173"/>
      <c r="L317" s="172"/>
      <c r="M317" s="173"/>
      <c r="N317" s="172"/>
      <c r="O317" s="172"/>
      <c r="P317" s="172"/>
      <c r="Q317" s="172"/>
      <c r="R317" s="172"/>
      <c r="S317" s="172"/>
      <c r="T317" s="172"/>
      <c r="U317" s="172"/>
      <c r="V317" s="172"/>
      <c r="W317" s="172"/>
      <c r="X317" s="172"/>
      <c r="Y317" s="172"/>
    </row>
    <row r="318" spans="1:25" ht="18.75" x14ac:dyDescent="0.25">
      <c r="A318" s="172"/>
      <c r="B318" s="172"/>
      <c r="C318" s="172"/>
      <c r="D318" s="172"/>
      <c r="E318" s="172"/>
      <c r="F318" s="173"/>
      <c r="G318" s="173"/>
      <c r="H318" s="172"/>
      <c r="I318" s="172" t="s">
        <v>19</v>
      </c>
      <c r="J318" s="173"/>
      <c r="K318" s="173"/>
      <c r="L318" s="172"/>
      <c r="M318" s="173"/>
      <c r="N318" s="35">
        <v>1</v>
      </c>
      <c r="O318" s="35">
        <v>2</v>
      </c>
      <c r="P318" s="35">
        <v>3</v>
      </c>
      <c r="Q318" s="35">
        <v>1</v>
      </c>
      <c r="R318" s="35">
        <v>2</v>
      </c>
      <c r="S318" s="35">
        <v>3</v>
      </c>
      <c r="T318" s="35">
        <v>1</v>
      </c>
      <c r="U318" s="35">
        <v>2</v>
      </c>
      <c r="V318" s="35">
        <v>3</v>
      </c>
      <c r="W318" s="35">
        <v>1</v>
      </c>
      <c r="X318" s="35">
        <v>2</v>
      </c>
      <c r="Y318" s="35">
        <v>3</v>
      </c>
    </row>
    <row r="319" spans="1:25" ht="150" x14ac:dyDescent="0.25">
      <c r="A319" s="23">
        <v>1</v>
      </c>
      <c r="B319" s="9" t="s">
        <v>299</v>
      </c>
      <c r="C319" s="9" t="s">
        <v>295</v>
      </c>
      <c r="D319" s="9" t="s">
        <v>296</v>
      </c>
      <c r="E319" s="9" t="s">
        <v>363</v>
      </c>
      <c r="F319" s="9" t="s">
        <v>364</v>
      </c>
      <c r="G319" s="3" t="s">
        <v>365</v>
      </c>
      <c r="H319" s="1">
        <v>8</v>
      </c>
      <c r="I319" s="16">
        <f>8*P319+8*S319/2+8*V319/3+8*Y319/4</f>
        <v>8</v>
      </c>
      <c r="J319" s="5">
        <f>(P319/0.25+S319/0.5+V319/0.75+Y319/1)/4</f>
        <v>1</v>
      </c>
      <c r="K319" s="3" t="s">
        <v>366</v>
      </c>
      <c r="L319" s="10">
        <v>0</v>
      </c>
      <c r="M319" s="9" t="s">
        <v>367</v>
      </c>
      <c r="N319" s="32"/>
      <c r="O319" s="32"/>
      <c r="P319" s="25">
        <v>0.25</v>
      </c>
      <c r="Q319" s="32"/>
      <c r="R319" s="32"/>
      <c r="S319" s="25">
        <v>0.5</v>
      </c>
      <c r="T319" s="32"/>
      <c r="U319" s="32"/>
      <c r="V319" s="25">
        <v>0.75</v>
      </c>
      <c r="W319" s="32"/>
      <c r="X319" s="32"/>
      <c r="Y319" s="25">
        <v>1</v>
      </c>
    </row>
    <row r="320" spans="1:25" ht="150" x14ac:dyDescent="0.25">
      <c r="A320" s="23">
        <f t="shared" ref="A320:A325" si="29">+A319+1</f>
        <v>2</v>
      </c>
      <c r="B320" s="9" t="s">
        <v>299</v>
      </c>
      <c r="C320" s="9" t="s">
        <v>295</v>
      </c>
      <c r="D320" s="9" t="s">
        <v>296</v>
      </c>
      <c r="E320" s="9" t="s">
        <v>368</v>
      </c>
      <c r="F320" s="9" t="s">
        <v>369</v>
      </c>
      <c r="G320" s="3" t="s">
        <v>370</v>
      </c>
      <c r="H320" s="1">
        <v>4</v>
      </c>
      <c r="I320" s="1">
        <f>+T320</f>
        <v>4</v>
      </c>
      <c r="J320" s="5">
        <f>+I320/H320</f>
        <v>1</v>
      </c>
      <c r="K320" s="3" t="s">
        <v>371</v>
      </c>
      <c r="L320" s="10">
        <v>0</v>
      </c>
      <c r="M320" s="9" t="s">
        <v>367</v>
      </c>
      <c r="N320" s="23"/>
      <c r="O320" s="23"/>
      <c r="P320" s="26"/>
      <c r="Q320" s="23"/>
      <c r="R320" s="23"/>
      <c r="S320" s="26"/>
      <c r="T320" s="21">
        <v>4</v>
      </c>
      <c r="U320" s="23"/>
      <c r="V320" s="26"/>
      <c r="W320" s="23"/>
      <c r="X320" s="23"/>
      <c r="Y320" s="26"/>
    </row>
    <row r="321" spans="1:25" ht="150" x14ac:dyDescent="0.25">
      <c r="A321" s="23">
        <f t="shared" si="29"/>
        <v>3</v>
      </c>
      <c r="B321" s="9" t="s">
        <v>299</v>
      </c>
      <c r="C321" s="9" t="s">
        <v>295</v>
      </c>
      <c r="D321" s="9" t="s">
        <v>296</v>
      </c>
      <c r="E321" s="9" t="s">
        <v>372</v>
      </c>
      <c r="F321" s="9" t="s">
        <v>373</v>
      </c>
      <c r="G321" s="9" t="s">
        <v>374</v>
      </c>
      <c r="H321" s="1">
        <v>1</v>
      </c>
      <c r="I321" s="1">
        <f>+Y321</f>
        <v>1</v>
      </c>
      <c r="J321" s="5">
        <f>+I321/H321</f>
        <v>1</v>
      </c>
      <c r="K321" s="9" t="s">
        <v>375</v>
      </c>
      <c r="L321" s="10">
        <v>0</v>
      </c>
      <c r="M321" s="9" t="s">
        <v>376</v>
      </c>
      <c r="N321" s="23"/>
      <c r="O321" s="23"/>
      <c r="P321" s="23"/>
      <c r="Q321" s="23"/>
      <c r="R321" s="23"/>
      <c r="S321" s="23"/>
      <c r="T321" s="23"/>
      <c r="U321" s="23"/>
      <c r="V321" s="23"/>
      <c r="W321" s="23"/>
      <c r="X321" s="23"/>
      <c r="Y321" s="21">
        <v>1</v>
      </c>
    </row>
    <row r="322" spans="1:25" ht="150" x14ac:dyDescent="0.25">
      <c r="A322" s="23">
        <f t="shared" si="29"/>
        <v>4</v>
      </c>
      <c r="B322" s="9" t="s">
        <v>299</v>
      </c>
      <c r="C322" s="9" t="s">
        <v>295</v>
      </c>
      <c r="D322" s="9" t="s">
        <v>296</v>
      </c>
      <c r="E322" s="9" t="s">
        <v>377</v>
      </c>
      <c r="F322" s="9" t="s">
        <v>378</v>
      </c>
      <c r="G322" s="9" t="s">
        <v>379</v>
      </c>
      <c r="H322" s="1">
        <v>4</v>
      </c>
      <c r="I322" s="1">
        <f>+Y322</f>
        <v>4</v>
      </c>
      <c r="J322" s="5">
        <f>+I322/H322</f>
        <v>1</v>
      </c>
      <c r="K322" s="9" t="s">
        <v>380</v>
      </c>
      <c r="L322" s="10">
        <v>0</v>
      </c>
      <c r="M322" s="9" t="s">
        <v>381</v>
      </c>
      <c r="N322" s="23"/>
      <c r="O322" s="23"/>
      <c r="P322" s="23"/>
      <c r="Q322" s="23"/>
      <c r="R322" s="23"/>
      <c r="S322" s="23"/>
      <c r="T322" s="23"/>
      <c r="U322" s="23"/>
      <c r="V322" s="23"/>
      <c r="W322" s="23"/>
      <c r="X322" s="23"/>
      <c r="Y322" s="21">
        <v>4</v>
      </c>
    </row>
    <row r="323" spans="1:25" ht="330" x14ac:dyDescent="0.25">
      <c r="A323" s="23">
        <f t="shared" si="29"/>
        <v>5</v>
      </c>
      <c r="B323" s="9" t="s">
        <v>299</v>
      </c>
      <c r="C323" s="9" t="s">
        <v>295</v>
      </c>
      <c r="D323" s="9" t="s">
        <v>296</v>
      </c>
      <c r="E323" s="1" t="s">
        <v>382</v>
      </c>
      <c r="F323" s="9" t="s">
        <v>383</v>
      </c>
      <c r="G323" s="9" t="s">
        <v>384</v>
      </c>
      <c r="H323" s="1">
        <v>1</v>
      </c>
      <c r="I323" s="1">
        <f>+Y323</f>
        <v>1</v>
      </c>
      <c r="J323" s="5">
        <f>+I323/H323</f>
        <v>1</v>
      </c>
      <c r="K323" s="104" t="s">
        <v>385</v>
      </c>
      <c r="L323" s="10">
        <v>0</v>
      </c>
      <c r="M323" s="9" t="s">
        <v>386</v>
      </c>
      <c r="N323" s="23"/>
      <c r="O323" s="23"/>
      <c r="P323" s="23"/>
      <c r="Q323" s="23"/>
      <c r="R323" s="23"/>
      <c r="S323" s="23"/>
      <c r="T323" s="23"/>
      <c r="U323" s="23"/>
      <c r="V323" s="23"/>
      <c r="W323" s="23"/>
      <c r="X323" s="23"/>
      <c r="Y323" s="21">
        <v>1</v>
      </c>
    </row>
    <row r="324" spans="1:25" ht="150" x14ac:dyDescent="0.3">
      <c r="A324" s="23">
        <f t="shared" si="29"/>
        <v>6</v>
      </c>
      <c r="B324" s="9" t="s">
        <v>39</v>
      </c>
      <c r="C324" s="9" t="s">
        <v>40</v>
      </c>
      <c r="D324" s="9" t="s">
        <v>51</v>
      </c>
      <c r="E324" s="9" t="s">
        <v>52</v>
      </c>
      <c r="F324" s="55" t="s">
        <v>53</v>
      </c>
      <c r="G324" s="9" t="s">
        <v>54</v>
      </c>
      <c r="H324" s="70">
        <v>0.2</v>
      </c>
      <c r="I324" s="70">
        <f>+S324+V324+Y324</f>
        <v>0.2</v>
      </c>
      <c r="J324" s="70">
        <f>+I324/H324</f>
        <v>1</v>
      </c>
      <c r="K324" s="9" t="s">
        <v>55</v>
      </c>
      <c r="L324" s="10">
        <v>0</v>
      </c>
      <c r="M324" s="9" t="s">
        <v>56</v>
      </c>
      <c r="N324" s="37"/>
      <c r="O324" s="32"/>
      <c r="P324" s="32"/>
      <c r="Q324" s="23"/>
      <c r="R324" s="23"/>
      <c r="S324" s="25">
        <v>0.05</v>
      </c>
      <c r="T324" s="23"/>
      <c r="U324" s="23"/>
      <c r="V324" s="25">
        <v>0.05</v>
      </c>
      <c r="W324" s="23"/>
      <c r="X324" s="23"/>
      <c r="Y324" s="25">
        <v>0.1</v>
      </c>
    </row>
    <row r="325" spans="1:25" ht="225" x14ac:dyDescent="0.25">
      <c r="A325" s="23">
        <f t="shared" si="29"/>
        <v>7</v>
      </c>
      <c r="B325" s="9" t="s">
        <v>39</v>
      </c>
      <c r="C325" s="9" t="s">
        <v>40</v>
      </c>
      <c r="D325" s="9" t="s">
        <v>41</v>
      </c>
      <c r="E325" s="13" t="s">
        <v>47</v>
      </c>
      <c r="F325" s="13" t="s">
        <v>48</v>
      </c>
      <c r="G325" s="11" t="s">
        <v>49</v>
      </c>
      <c r="H325" s="11">
        <v>1</v>
      </c>
      <c r="I325" s="11">
        <f>+T325</f>
        <v>1</v>
      </c>
      <c r="J325" s="56">
        <f>I325/H325</f>
        <v>1</v>
      </c>
      <c r="K325" s="17" t="s">
        <v>50</v>
      </c>
      <c r="L325" s="10">
        <v>0</v>
      </c>
      <c r="M325" s="9" t="s">
        <v>25</v>
      </c>
      <c r="N325" s="24"/>
      <c r="O325" s="23"/>
      <c r="P325" s="24"/>
      <c r="Q325" s="23"/>
      <c r="R325" s="23"/>
      <c r="S325" s="24"/>
      <c r="T325" s="21">
        <v>1</v>
      </c>
      <c r="U325" s="23"/>
      <c r="V325" s="24"/>
      <c r="W325" s="23"/>
      <c r="X325" s="23"/>
      <c r="Y325" s="24"/>
    </row>
    <row r="326" spans="1:25" ht="20.25" x14ac:dyDescent="0.25">
      <c r="A326" s="171" t="s">
        <v>404</v>
      </c>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row>
    <row r="327" spans="1:25" ht="15.75" customHeight="1" x14ac:dyDescent="0.25">
      <c r="A327" s="172" t="s">
        <v>2</v>
      </c>
      <c r="B327" s="172" t="s">
        <v>3</v>
      </c>
      <c r="C327" s="172" t="s">
        <v>4</v>
      </c>
      <c r="D327" s="172" t="s">
        <v>5</v>
      </c>
      <c r="E327" s="172" t="s">
        <v>6</v>
      </c>
      <c r="F327" s="173" t="s">
        <v>7</v>
      </c>
      <c r="G327" s="173" t="s">
        <v>8</v>
      </c>
      <c r="H327" s="172" t="s">
        <v>9</v>
      </c>
      <c r="I327" s="172" t="s">
        <v>10</v>
      </c>
      <c r="J327" s="173" t="s">
        <v>11</v>
      </c>
      <c r="K327" s="173" t="s">
        <v>12</v>
      </c>
      <c r="L327" s="172" t="s">
        <v>13</v>
      </c>
      <c r="M327" s="173" t="s">
        <v>14</v>
      </c>
      <c r="N327" s="172" t="s">
        <v>15</v>
      </c>
      <c r="O327" s="172"/>
      <c r="P327" s="172"/>
      <c r="Q327" s="172" t="s">
        <v>16</v>
      </c>
      <c r="R327" s="172"/>
      <c r="S327" s="172"/>
      <c r="T327" s="172" t="s">
        <v>17</v>
      </c>
      <c r="U327" s="172"/>
      <c r="V327" s="172"/>
      <c r="W327" s="172" t="s">
        <v>18</v>
      </c>
      <c r="X327" s="172"/>
      <c r="Y327" s="172"/>
    </row>
    <row r="328" spans="1:25" ht="16.5" customHeight="1" x14ac:dyDescent="0.25">
      <c r="A328" s="172"/>
      <c r="B328" s="172"/>
      <c r="C328" s="172"/>
      <c r="D328" s="172"/>
      <c r="E328" s="172"/>
      <c r="F328" s="173"/>
      <c r="G328" s="173"/>
      <c r="H328" s="172"/>
      <c r="I328" s="172"/>
      <c r="J328" s="173"/>
      <c r="K328" s="173"/>
      <c r="L328" s="172"/>
      <c r="M328" s="173"/>
      <c r="N328" s="172"/>
      <c r="O328" s="172"/>
      <c r="P328" s="172"/>
      <c r="Q328" s="172"/>
      <c r="R328" s="172"/>
      <c r="S328" s="172"/>
      <c r="T328" s="172"/>
      <c r="U328" s="172"/>
      <c r="V328" s="172"/>
      <c r="W328" s="172"/>
      <c r="X328" s="172"/>
      <c r="Y328" s="172"/>
    </row>
    <row r="329" spans="1:25" ht="18.75" x14ac:dyDescent="0.25">
      <c r="A329" s="172"/>
      <c r="B329" s="172"/>
      <c r="C329" s="172"/>
      <c r="D329" s="172"/>
      <c r="E329" s="172"/>
      <c r="F329" s="173"/>
      <c r="G329" s="173"/>
      <c r="H329" s="172"/>
      <c r="I329" s="172"/>
      <c r="J329" s="173"/>
      <c r="K329" s="173"/>
      <c r="L329" s="172"/>
      <c r="M329" s="173"/>
      <c r="N329" s="35">
        <v>1</v>
      </c>
      <c r="O329" s="35">
        <v>2</v>
      </c>
      <c r="P329" s="35">
        <v>3</v>
      </c>
      <c r="Q329" s="35">
        <v>1</v>
      </c>
      <c r="R329" s="35">
        <v>2</v>
      </c>
      <c r="S329" s="35">
        <v>3</v>
      </c>
      <c r="T329" s="35">
        <v>1</v>
      </c>
      <c r="U329" s="35">
        <v>2</v>
      </c>
      <c r="V329" s="35">
        <v>3</v>
      </c>
      <c r="W329" s="35">
        <v>1</v>
      </c>
      <c r="X329" s="35">
        <v>2</v>
      </c>
      <c r="Y329" s="35">
        <v>3</v>
      </c>
    </row>
    <row r="330" spans="1:25" ht="262.5" x14ac:dyDescent="0.25">
      <c r="A330" s="105">
        <v>1</v>
      </c>
      <c r="B330" s="106" t="s">
        <v>20</v>
      </c>
      <c r="C330" s="106" t="s">
        <v>58</v>
      </c>
      <c r="D330" s="107" t="s">
        <v>59</v>
      </c>
      <c r="E330" s="107" t="s">
        <v>387</v>
      </c>
      <c r="F330" s="107" t="s">
        <v>388</v>
      </c>
      <c r="G330" s="107" t="s">
        <v>499</v>
      </c>
      <c r="H330" s="108">
        <v>17</v>
      </c>
      <c r="I330" s="108">
        <f>P330+S330+V330+Y330</f>
        <v>17</v>
      </c>
      <c r="J330" s="109">
        <f>I330/H330</f>
        <v>1</v>
      </c>
      <c r="K330" s="110" t="s">
        <v>389</v>
      </c>
      <c r="L330" s="111">
        <v>0</v>
      </c>
      <c r="M330" s="107" t="s">
        <v>390</v>
      </c>
      <c r="N330" s="112"/>
      <c r="O330" s="112"/>
      <c r="P330" s="113">
        <v>1</v>
      </c>
      <c r="Q330" s="105"/>
      <c r="R330" s="105"/>
      <c r="S330" s="113">
        <v>4</v>
      </c>
      <c r="T330" s="105"/>
      <c r="U330" s="105"/>
      <c r="V330" s="113">
        <v>10</v>
      </c>
      <c r="W330" s="105"/>
      <c r="X330" s="105"/>
      <c r="Y330" s="113">
        <v>2</v>
      </c>
    </row>
    <row r="331" spans="1:25" ht="113.25" customHeight="1" x14ac:dyDescent="0.25">
      <c r="A331" s="194">
        <f>1+A330</f>
        <v>2</v>
      </c>
      <c r="B331" s="195" t="s">
        <v>20</v>
      </c>
      <c r="C331" s="195" t="s">
        <v>58</v>
      </c>
      <c r="D331" s="192" t="s">
        <v>59</v>
      </c>
      <c r="E331" s="193" t="s">
        <v>391</v>
      </c>
      <c r="F331" s="193" t="s">
        <v>392</v>
      </c>
      <c r="G331" s="107" t="s">
        <v>393</v>
      </c>
      <c r="H331" s="108">
        <v>1</v>
      </c>
      <c r="I331" s="108">
        <f>V331</f>
        <v>1</v>
      </c>
      <c r="J331" s="109">
        <f>I331/H331</f>
        <v>1</v>
      </c>
      <c r="K331" s="110" t="s">
        <v>394</v>
      </c>
      <c r="L331" s="111">
        <v>0</v>
      </c>
      <c r="M331" s="107" t="s">
        <v>124</v>
      </c>
      <c r="N331" s="112"/>
      <c r="O331" s="112"/>
      <c r="P331" s="105"/>
      <c r="Q331" s="105"/>
      <c r="R331" s="105"/>
      <c r="S331" s="105"/>
      <c r="T331" s="105"/>
      <c r="U331" s="105"/>
      <c r="V331" s="113">
        <v>1</v>
      </c>
      <c r="W331" s="105"/>
      <c r="X331" s="105"/>
      <c r="Y331" s="105"/>
    </row>
    <row r="332" spans="1:25" ht="37.5" x14ac:dyDescent="0.25">
      <c r="A332" s="194"/>
      <c r="B332" s="195"/>
      <c r="C332" s="195"/>
      <c r="D332" s="192"/>
      <c r="E332" s="193"/>
      <c r="F332" s="193"/>
      <c r="G332" s="107" t="s">
        <v>395</v>
      </c>
      <c r="H332" s="115">
        <v>1</v>
      </c>
      <c r="I332" s="108">
        <v>1</v>
      </c>
      <c r="J332" s="109">
        <v>1</v>
      </c>
      <c r="K332" s="110" t="s">
        <v>394</v>
      </c>
      <c r="L332" s="111">
        <v>0</v>
      </c>
      <c r="M332" s="107" t="s">
        <v>124</v>
      </c>
      <c r="N332" s="112"/>
      <c r="O332" s="112"/>
      <c r="P332" s="105"/>
      <c r="Q332" s="105"/>
      <c r="R332" s="105"/>
      <c r="S332" s="105"/>
      <c r="T332" s="105"/>
      <c r="U332" s="105"/>
      <c r="V332" s="105"/>
      <c r="W332" s="105"/>
      <c r="X332" s="105"/>
      <c r="Y332" s="113">
        <v>1</v>
      </c>
    </row>
    <row r="333" spans="1:25" ht="150" x14ac:dyDescent="0.25">
      <c r="A333" s="105">
        <f>A331+1</f>
        <v>3</v>
      </c>
      <c r="B333" s="106" t="s">
        <v>20</v>
      </c>
      <c r="C333" s="106" t="s">
        <v>58</v>
      </c>
      <c r="D333" s="107" t="s">
        <v>59</v>
      </c>
      <c r="E333" s="107" t="s">
        <v>396</v>
      </c>
      <c r="F333" s="114" t="s">
        <v>397</v>
      </c>
      <c r="G333" s="107" t="s">
        <v>398</v>
      </c>
      <c r="H333" s="108">
        <v>2</v>
      </c>
      <c r="I333" s="108">
        <v>2</v>
      </c>
      <c r="J333" s="109">
        <v>1</v>
      </c>
      <c r="K333" s="110" t="s">
        <v>399</v>
      </c>
      <c r="L333" s="111">
        <v>0</v>
      </c>
      <c r="M333" s="107" t="s">
        <v>124</v>
      </c>
      <c r="N333" s="112"/>
      <c r="O333" s="112"/>
      <c r="P333" s="105"/>
      <c r="Q333" s="105"/>
      <c r="R333" s="105"/>
      <c r="S333" s="113">
        <v>1</v>
      </c>
      <c r="T333" s="105"/>
      <c r="U333" s="105"/>
      <c r="V333" s="105"/>
      <c r="W333" s="105"/>
      <c r="X333" s="105"/>
      <c r="Y333" s="113">
        <v>1</v>
      </c>
    </row>
    <row r="334" spans="1:25" ht="150" x14ac:dyDescent="0.25">
      <c r="A334" s="105">
        <f>1+A333</f>
        <v>4</v>
      </c>
      <c r="B334" s="106" t="s">
        <v>20</v>
      </c>
      <c r="C334" s="106" t="s">
        <v>58</v>
      </c>
      <c r="D334" s="107" t="s">
        <v>59</v>
      </c>
      <c r="E334" s="114" t="s">
        <v>400</v>
      </c>
      <c r="F334" s="114" t="s">
        <v>401</v>
      </c>
      <c r="G334" s="107" t="s">
        <v>402</v>
      </c>
      <c r="H334" s="108">
        <v>2</v>
      </c>
      <c r="I334" s="108">
        <v>2</v>
      </c>
      <c r="J334" s="109">
        <v>1</v>
      </c>
      <c r="K334" s="110" t="s">
        <v>403</v>
      </c>
      <c r="L334" s="111">
        <v>0</v>
      </c>
      <c r="M334" s="107" t="s">
        <v>124</v>
      </c>
      <c r="N334" s="112"/>
      <c r="O334" s="112"/>
      <c r="P334" s="105"/>
      <c r="Q334" s="105"/>
      <c r="R334" s="105"/>
      <c r="S334" s="113">
        <v>1</v>
      </c>
      <c r="T334" s="105"/>
      <c r="U334" s="105"/>
      <c r="V334" s="105"/>
      <c r="W334" s="105"/>
      <c r="X334" s="105"/>
      <c r="Y334" s="113">
        <v>1</v>
      </c>
    </row>
    <row r="335" spans="1:25" ht="150" x14ac:dyDescent="0.3">
      <c r="A335" s="105">
        <f>1+A334</f>
        <v>5</v>
      </c>
      <c r="B335" s="9" t="s">
        <v>39</v>
      </c>
      <c r="C335" s="9" t="s">
        <v>40</v>
      </c>
      <c r="D335" s="9" t="s">
        <v>51</v>
      </c>
      <c r="E335" s="9" t="s">
        <v>52</v>
      </c>
      <c r="F335" s="55" t="s">
        <v>53</v>
      </c>
      <c r="G335" s="9" t="s">
        <v>54</v>
      </c>
      <c r="H335" s="70">
        <v>0.2</v>
      </c>
      <c r="I335" s="70">
        <f>+S335+V335+Y335</f>
        <v>0.2</v>
      </c>
      <c r="J335" s="70">
        <f>+I335/H335</f>
        <v>1</v>
      </c>
      <c r="K335" s="9" t="s">
        <v>55</v>
      </c>
      <c r="L335" s="71">
        <v>0</v>
      </c>
      <c r="M335" s="9" t="s">
        <v>56</v>
      </c>
      <c r="N335" s="37"/>
      <c r="O335" s="32"/>
      <c r="P335" s="32"/>
      <c r="Q335" s="23"/>
      <c r="R335" s="23"/>
      <c r="S335" s="25">
        <v>0.05</v>
      </c>
      <c r="T335" s="23"/>
      <c r="U335" s="23"/>
      <c r="V335" s="25">
        <v>0.05</v>
      </c>
      <c r="W335" s="23"/>
      <c r="X335" s="23"/>
      <c r="Y335" s="25">
        <v>0.1</v>
      </c>
    </row>
    <row r="336" spans="1:25" ht="225" x14ac:dyDescent="0.3">
      <c r="A336" s="39">
        <f t="shared" ref="A336" si="30">1+A335</f>
        <v>6</v>
      </c>
      <c r="B336" s="18" t="s">
        <v>39</v>
      </c>
      <c r="C336" s="18" t="s">
        <v>40</v>
      </c>
      <c r="D336" s="18" t="s">
        <v>41</v>
      </c>
      <c r="E336" s="9" t="s">
        <v>47</v>
      </c>
      <c r="F336" s="55" t="s">
        <v>48</v>
      </c>
      <c r="G336" s="9" t="s">
        <v>49</v>
      </c>
      <c r="H336" s="116">
        <v>1</v>
      </c>
      <c r="I336" s="116">
        <f>+T336</f>
        <v>1</v>
      </c>
      <c r="J336" s="76">
        <f t="shared" ref="J336" si="31">+I336/H336</f>
        <v>1</v>
      </c>
      <c r="K336" s="18" t="s">
        <v>50</v>
      </c>
      <c r="L336" s="71">
        <v>0</v>
      </c>
      <c r="M336" s="18" t="s">
        <v>25</v>
      </c>
      <c r="N336" s="39"/>
      <c r="O336" s="39"/>
      <c r="P336" s="39"/>
      <c r="Q336" s="39"/>
      <c r="R336" s="39"/>
      <c r="S336" s="39"/>
      <c r="T336" s="113">
        <v>1</v>
      </c>
      <c r="U336" s="39"/>
      <c r="V336" s="39"/>
      <c r="W336" s="39"/>
      <c r="X336" s="39"/>
      <c r="Y336" s="39"/>
    </row>
    <row r="337" spans="1:25" ht="15.75" customHeight="1" x14ac:dyDescent="0.25">
      <c r="A337" s="171" t="s">
        <v>405</v>
      </c>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row>
    <row r="338" spans="1:25" ht="16.5" customHeight="1" x14ac:dyDescent="0.25">
      <c r="A338" s="172" t="s">
        <v>2</v>
      </c>
      <c r="B338" s="172" t="s">
        <v>3</v>
      </c>
      <c r="C338" s="172" t="s">
        <v>4</v>
      </c>
      <c r="D338" s="172" t="s">
        <v>5</v>
      </c>
      <c r="E338" s="172" t="s">
        <v>6</v>
      </c>
      <c r="F338" s="173" t="s">
        <v>7</v>
      </c>
      <c r="G338" s="173" t="s">
        <v>8</v>
      </c>
      <c r="H338" s="172" t="s">
        <v>9</v>
      </c>
      <c r="I338" s="172" t="s">
        <v>10</v>
      </c>
      <c r="J338" s="173" t="s">
        <v>11</v>
      </c>
      <c r="K338" s="173" t="s">
        <v>12</v>
      </c>
      <c r="L338" s="172" t="s">
        <v>13</v>
      </c>
      <c r="M338" s="173" t="s">
        <v>14</v>
      </c>
      <c r="N338" s="172" t="s">
        <v>15</v>
      </c>
      <c r="O338" s="172"/>
      <c r="P338" s="172"/>
      <c r="Q338" s="172" t="s">
        <v>16</v>
      </c>
      <c r="R338" s="172"/>
      <c r="S338" s="172"/>
      <c r="T338" s="172" t="s">
        <v>17</v>
      </c>
      <c r="U338" s="172"/>
      <c r="V338" s="172"/>
      <c r="W338" s="172" t="s">
        <v>18</v>
      </c>
      <c r="X338" s="172"/>
      <c r="Y338" s="172"/>
    </row>
    <row r="339" spans="1:25" ht="19.5" customHeight="1" x14ac:dyDescent="0.25">
      <c r="A339" s="172"/>
      <c r="B339" s="172"/>
      <c r="C339" s="172"/>
      <c r="D339" s="172"/>
      <c r="E339" s="172"/>
      <c r="F339" s="173"/>
      <c r="G339" s="173"/>
      <c r="H339" s="172"/>
      <c r="I339" s="172"/>
      <c r="J339" s="173"/>
      <c r="K339" s="173"/>
      <c r="L339" s="172"/>
      <c r="M339" s="173"/>
      <c r="N339" s="172"/>
      <c r="O339" s="172"/>
      <c r="P339" s="172"/>
      <c r="Q339" s="172"/>
      <c r="R339" s="172"/>
      <c r="S339" s="172"/>
      <c r="T339" s="172"/>
      <c r="U339" s="172"/>
      <c r="V339" s="172"/>
      <c r="W339" s="172"/>
      <c r="X339" s="172"/>
      <c r="Y339" s="172"/>
    </row>
    <row r="340" spans="1:25" ht="18.75" x14ac:dyDescent="0.25">
      <c r="A340" s="172"/>
      <c r="B340" s="172"/>
      <c r="C340" s="172"/>
      <c r="D340" s="172"/>
      <c r="E340" s="172"/>
      <c r="F340" s="173"/>
      <c r="G340" s="173"/>
      <c r="H340" s="172"/>
      <c r="I340" s="172" t="s">
        <v>19</v>
      </c>
      <c r="J340" s="173" t="s">
        <v>11</v>
      </c>
      <c r="K340" s="173"/>
      <c r="L340" s="172"/>
      <c r="M340" s="173"/>
      <c r="N340" s="35">
        <v>1</v>
      </c>
      <c r="O340" s="35">
        <v>2</v>
      </c>
      <c r="P340" s="35">
        <v>3</v>
      </c>
      <c r="Q340" s="35">
        <v>1</v>
      </c>
      <c r="R340" s="35">
        <v>2</v>
      </c>
      <c r="S340" s="35">
        <v>3</v>
      </c>
      <c r="T340" s="35">
        <v>1</v>
      </c>
      <c r="U340" s="35">
        <v>2</v>
      </c>
      <c r="V340" s="35">
        <v>3</v>
      </c>
      <c r="W340" s="35">
        <v>1</v>
      </c>
      <c r="X340" s="35">
        <v>2</v>
      </c>
      <c r="Y340" s="35">
        <v>3</v>
      </c>
    </row>
    <row r="341" spans="1:25" ht="337.5" x14ac:dyDescent="0.25">
      <c r="A341" s="23">
        <v>1</v>
      </c>
      <c r="B341" s="9" t="s">
        <v>39</v>
      </c>
      <c r="C341" s="9" t="s">
        <v>40</v>
      </c>
      <c r="D341" s="9" t="s">
        <v>41</v>
      </c>
      <c r="E341" s="9" t="s">
        <v>406</v>
      </c>
      <c r="F341" s="9" t="s">
        <v>407</v>
      </c>
      <c r="G341" s="1" t="s">
        <v>408</v>
      </c>
      <c r="H341" s="1">
        <v>1</v>
      </c>
      <c r="I341" s="1">
        <f>+P341</f>
        <v>1</v>
      </c>
      <c r="J341" s="5">
        <f>+I341/H341</f>
        <v>1</v>
      </c>
      <c r="K341" s="1" t="s">
        <v>409</v>
      </c>
      <c r="L341" s="10">
        <v>0</v>
      </c>
      <c r="M341" s="9" t="s">
        <v>410</v>
      </c>
      <c r="N341" s="23"/>
      <c r="O341" s="23"/>
      <c r="P341" s="21">
        <v>1</v>
      </c>
      <c r="Q341" s="23"/>
      <c r="R341" s="23"/>
      <c r="S341" s="23"/>
      <c r="T341" s="23"/>
      <c r="U341" s="23"/>
      <c r="V341" s="23"/>
      <c r="W341" s="23"/>
      <c r="X341" s="23"/>
      <c r="Y341" s="23"/>
    </row>
    <row r="342" spans="1:25" ht="131.25" x14ac:dyDescent="0.25">
      <c r="A342" s="23">
        <f>1+A341</f>
        <v>2</v>
      </c>
      <c r="B342" s="9" t="s">
        <v>39</v>
      </c>
      <c r="C342" s="9" t="s">
        <v>40</v>
      </c>
      <c r="D342" s="9" t="s">
        <v>41</v>
      </c>
      <c r="E342" s="9" t="s">
        <v>411</v>
      </c>
      <c r="F342" s="99" t="s">
        <v>412</v>
      </c>
      <c r="G342" s="9" t="s">
        <v>413</v>
      </c>
      <c r="H342" s="8">
        <v>0.9</v>
      </c>
      <c r="I342" s="5">
        <f>+AVERAGE(N342:Y342)</f>
        <v>0.90000000000000024</v>
      </c>
      <c r="J342" s="5">
        <f>+I342/H342</f>
        <v>1.0000000000000002</v>
      </c>
      <c r="K342" s="9" t="s">
        <v>414</v>
      </c>
      <c r="L342" s="10">
        <v>0</v>
      </c>
      <c r="M342" s="9" t="s">
        <v>415</v>
      </c>
      <c r="N342" s="25">
        <v>0.9</v>
      </c>
      <c r="O342" s="25">
        <v>0.9</v>
      </c>
      <c r="P342" s="25">
        <v>0.9</v>
      </c>
      <c r="Q342" s="25">
        <v>0.9</v>
      </c>
      <c r="R342" s="25">
        <v>0.9</v>
      </c>
      <c r="S342" s="25">
        <v>0.9</v>
      </c>
      <c r="T342" s="25">
        <v>0.9</v>
      </c>
      <c r="U342" s="25">
        <v>0.9</v>
      </c>
      <c r="V342" s="25">
        <v>0.9</v>
      </c>
      <c r="W342" s="25">
        <v>0.9</v>
      </c>
      <c r="X342" s="25">
        <v>0.9</v>
      </c>
      <c r="Y342" s="25">
        <v>0.9</v>
      </c>
    </row>
    <row r="343" spans="1:25" ht="131.25" x14ac:dyDescent="0.25">
      <c r="A343" s="23">
        <f>1+A342</f>
        <v>3</v>
      </c>
      <c r="B343" s="9" t="s">
        <v>39</v>
      </c>
      <c r="C343" s="9" t="s">
        <v>40</v>
      </c>
      <c r="D343" s="9" t="s">
        <v>41</v>
      </c>
      <c r="E343" s="117" t="s">
        <v>416</v>
      </c>
      <c r="F343" s="9" t="s">
        <v>417</v>
      </c>
      <c r="G343" s="117" t="s">
        <v>418</v>
      </c>
      <c r="H343" s="8">
        <v>1</v>
      </c>
      <c r="I343" s="5">
        <f>+AVERAGE(N343:Y343)</f>
        <v>1</v>
      </c>
      <c r="J343" s="5">
        <f>+I343/H343</f>
        <v>1</v>
      </c>
      <c r="K343" s="9" t="s">
        <v>419</v>
      </c>
      <c r="L343" s="10">
        <v>0</v>
      </c>
      <c r="M343" s="9" t="s">
        <v>420</v>
      </c>
      <c r="N343" s="25">
        <v>1</v>
      </c>
      <c r="O343" s="25">
        <v>1</v>
      </c>
      <c r="P343" s="25">
        <v>1</v>
      </c>
      <c r="Q343" s="25">
        <v>1</v>
      </c>
      <c r="R343" s="25">
        <v>1</v>
      </c>
      <c r="S343" s="25">
        <v>1</v>
      </c>
      <c r="T343" s="25">
        <v>1</v>
      </c>
      <c r="U343" s="25">
        <v>1</v>
      </c>
      <c r="V343" s="25">
        <v>1</v>
      </c>
      <c r="W343" s="25">
        <v>1</v>
      </c>
      <c r="X343" s="25">
        <v>1</v>
      </c>
      <c r="Y343" s="25">
        <v>1</v>
      </c>
    </row>
    <row r="344" spans="1:25" ht="131.25" x14ac:dyDescent="0.3">
      <c r="A344" s="23">
        <f>1+A343</f>
        <v>4</v>
      </c>
      <c r="B344" s="9" t="s">
        <v>39</v>
      </c>
      <c r="C344" s="9" t="s">
        <v>40</v>
      </c>
      <c r="D344" s="9" t="s">
        <v>41</v>
      </c>
      <c r="E344" s="117" t="s">
        <v>421</v>
      </c>
      <c r="F344" s="118"/>
      <c r="G344" s="117" t="s">
        <v>418</v>
      </c>
      <c r="H344" s="8">
        <v>1</v>
      </c>
      <c r="I344" s="8">
        <f>+(P344+S344+V344+Y344)/4</f>
        <v>1</v>
      </c>
      <c r="J344" s="8">
        <f>+I344/H344</f>
        <v>1</v>
      </c>
      <c r="K344" s="9" t="s">
        <v>52</v>
      </c>
      <c r="L344" s="10">
        <v>0</v>
      </c>
      <c r="M344" s="9"/>
      <c r="N344" s="37"/>
      <c r="O344" s="37"/>
      <c r="P344" s="25">
        <v>1</v>
      </c>
      <c r="Q344" s="37"/>
      <c r="R344" s="37"/>
      <c r="S344" s="25">
        <v>1</v>
      </c>
      <c r="T344" s="37"/>
      <c r="U344" s="37"/>
      <c r="V344" s="25">
        <v>1</v>
      </c>
      <c r="W344" s="37"/>
      <c r="X344" s="37"/>
      <c r="Y344" s="25">
        <v>1</v>
      </c>
    </row>
    <row r="345" spans="1:25" ht="150" x14ac:dyDescent="0.25">
      <c r="A345" s="23">
        <f>1+A344</f>
        <v>5</v>
      </c>
      <c r="B345" s="9" t="s">
        <v>39</v>
      </c>
      <c r="C345" s="9" t="s">
        <v>40</v>
      </c>
      <c r="D345" s="9" t="s">
        <v>51</v>
      </c>
      <c r="E345" s="9" t="s">
        <v>52</v>
      </c>
      <c r="F345" s="31" t="s">
        <v>53</v>
      </c>
      <c r="G345" s="9" t="s">
        <v>54</v>
      </c>
      <c r="H345" s="70">
        <v>0.2</v>
      </c>
      <c r="I345" s="70">
        <v>0</v>
      </c>
      <c r="J345" s="70">
        <v>0</v>
      </c>
      <c r="K345" s="9" t="s">
        <v>55</v>
      </c>
      <c r="L345" s="10">
        <v>0</v>
      </c>
      <c r="M345" s="9" t="s">
        <v>56</v>
      </c>
      <c r="N345" s="37"/>
      <c r="O345" s="37"/>
      <c r="P345" s="37"/>
      <c r="Q345" s="32"/>
      <c r="R345" s="32"/>
      <c r="S345" s="25">
        <v>0.05</v>
      </c>
      <c r="T345" s="32"/>
      <c r="U345" s="32"/>
      <c r="V345" s="25">
        <v>0.05</v>
      </c>
      <c r="W345" s="32"/>
      <c r="X345" s="32"/>
      <c r="Y345" s="25">
        <v>0.1</v>
      </c>
    </row>
    <row r="346" spans="1:25" ht="225" x14ac:dyDescent="0.3">
      <c r="A346" s="39">
        <f t="shared" ref="A346" si="32">1+A345</f>
        <v>6</v>
      </c>
      <c r="B346" s="18" t="s">
        <v>39</v>
      </c>
      <c r="C346" s="18" t="s">
        <v>40</v>
      </c>
      <c r="D346" s="18" t="s">
        <v>41</v>
      </c>
      <c r="E346" s="9" t="s">
        <v>47</v>
      </c>
      <c r="F346" s="55" t="s">
        <v>48</v>
      </c>
      <c r="G346" s="9" t="s">
        <v>49</v>
      </c>
      <c r="H346" s="116">
        <v>1</v>
      </c>
      <c r="I346" s="116">
        <f>+T346</f>
        <v>1</v>
      </c>
      <c r="J346" s="76">
        <f t="shared" ref="J346" si="33">+I346/H346</f>
        <v>1</v>
      </c>
      <c r="K346" s="18" t="s">
        <v>50</v>
      </c>
      <c r="L346" s="28">
        <v>0</v>
      </c>
      <c r="M346" s="18" t="s">
        <v>25</v>
      </c>
      <c r="N346" s="39"/>
      <c r="O346" s="39"/>
      <c r="P346" s="39"/>
      <c r="Q346" s="39"/>
      <c r="R346" s="39"/>
      <c r="S346" s="39"/>
      <c r="T346" s="36">
        <v>1</v>
      </c>
      <c r="U346" s="39"/>
      <c r="V346" s="39"/>
      <c r="W346" s="39"/>
      <c r="X346" s="39"/>
      <c r="Y346" s="39"/>
    </row>
    <row r="347" spans="1:25" ht="187.5" x14ac:dyDescent="0.25">
      <c r="A347" s="23">
        <v>7</v>
      </c>
      <c r="B347" s="4" t="s">
        <v>39</v>
      </c>
      <c r="C347" s="4" t="s">
        <v>40</v>
      </c>
      <c r="D347" s="4" t="s">
        <v>41</v>
      </c>
      <c r="E347" s="4" t="s">
        <v>554</v>
      </c>
      <c r="F347" s="3" t="s">
        <v>213</v>
      </c>
      <c r="G347" s="3" t="s">
        <v>515</v>
      </c>
      <c r="H347" s="1">
        <v>2</v>
      </c>
      <c r="I347" s="1">
        <f>+P347+S347+V347+Y347</f>
        <v>2</v>
      </c>
      <c r="J347" s="76">
        <f>+I347/H347</f>
        <v>1</v>
      </c>
      <c r="K347" s="18" t="s">
        <v>215</v>
      </c>
      <c r="L347" s="71">
        <v>0</v>
      </c>
      <c r="M347" s="9"/>
      <c r="N347" s="23"/>
      <c r="O347" s="23"/>
      <c r="P347" s="21">
        <v>2</v>
      </c>
      <c r="Q347" s="23"/>
      <c r="R347" s="23"/>
      <c r="S347" s="23"/>
      <c r="T347" s="23"/>
      <c r="U347" s="23"/>
      <c r="V347" s="23"/>
      <c r="W347" s="23"/>
      <c r="X347" s="23"/>
      <c r="Y347" s="23"/>
    </row>
    <row r="348" spans="1:25" ht="15.75" customHeight="1" x14ac:dyDescent="0.25">
      <c r="A348" s="171" t="s">
        <v>497</v>
      </c>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row>
    <row r="349" spans="1:25" ht="16.5" customHeight="1" x14ac:dyDescent="0.25">
      <c r="A349" s="172" t="s">
        <v>2</v>
      </c>
      <c r="B349" s="172" t="s">
        <v>3</v>
      </c>
      <c r="C349" s="172" t="s">
        <v>4</v>
      </c>
      <c r="D349" s="172" t="s">
        <v>5</v>
      </c>
      <c r="E349" s="172" t="s">
        <v>6</v>
      </c>
      <c r="F349" s="173" t="s">
        <v>7</v>
      </c>
      <c r="G349" s="173" t="s">
        <v>8</v>
      </c>
      <c r="H349" s="172" t="s">
        <v>9</v>
      </c>
      <c r="I349" s="172" t="s">
        <v>10</v>
      </c>
      <c r="J349" s="173" t="s">
        <v>11</v>
      </c>
      <c r="K349" s="173" t="s">
        <v>12</v>
      </c>
      <c r="L349" s="172" t="s">
        <v>13</v>
      </c>
      <c r="M349" s="173" t="s">
        <v>14</v>
      </c>
      <c r="N349" s="172" t="s">
        <v>15</v>
      </c>
      <c r="O349" s="172"/>
      <c r="P349" s="172"/>
      <c r="Q349" s="172" t="s">
        <v>16</v>
      </c>
      <c r="R349" s="172"/>
      <c r="S349" s="172"/>
      <c r="T349" s="172" t="s">
        <v>17</v>
      </c>
      <c r="U349" s="172"/>
      <c r="V349" s="172"/>
      <c r="W349" s="172" t="s">
        <v>18</v>
      </c>
      <c r="X349" s="172"/>
      <c r="Y349" s="172"/>
    </row>
    <row r="350" spans="1:25" ht="19.5" customHeight="1" x14ac:dyDescent="0.25">
      <c r="A350" s="172"/>
      <c r="B350" s="172"/>
      <c r="C350" s="172"/>
      <c r="D350" s="172"/>
      <c r="E350" s="172"/>
      <c r="F350" s="173"/>
      <c r="G350" s="173"/>
      <c r="H350" s="172"/>
      <c r="I350" s="172"/>
      <c r="J350" s="173"/>
      <c r="K350" s="173"/>
      <c r="L350" s="172"/>
      <c r="M350" s="173"/>
      <c r="N350" s="172"/>
      <c r="O350" s="172"/>
      <c r="P350" s="172"/>
      <c r="Q350" s="172"/>
      <c r="R350" s="172"/>
      <c r="S350" s="172"/>
      <c r="T350" s="172"/>
      <c r="U350" s="172"/>
      <c r="V350" s="172"/>
      <c r="W350" s="172"/>
      <c r="X350" s="172"/>
      <c r="Y350" s="172"/>
    </row>
    <row r="351" spans="1:25" ht="24" customHeight="1" x14ac:dyDescent="0.25">
      <c r="A351" s="172"/>
      <c r="B351" s="172"/>
      <c r="C351" s="172"/>
      <c r="D351" s="172"/>
      <c r="E351" s="172"/>
      <c r="F351" s="173"/>
      <c r="G351" s="173"/>
      <c r="H351" s="172"/>
      <c r="I351" s="172" t="s">
        <v>19</v>
      </c>
      <c r="J351" s="173" t="s">
        <v>11</v>
      </c>
      <c r="K351" s="173"/>
      <c r="L351" s="172"/>
      <c r="M351" s="173"/>
      <c r="N351" s="35">
        <v>1</v>
      </c>
      <c r="O351" s="35">
        <v>2</v>
      </c>
      <c r="P351" s="35">
        <v>3</v>
      </c>
      <c r="Q351" s="35">
        <v>1</v>
      </c>
      <c r="R351" s="35">
        <v>2</v>
      </c>
      <c r="S351" s="35">
        <v>3</v>
      </c>
      <c r="T351" s="35">
        <v>1</v>
      </c>
      <c r="U351" s="35">
        <v>2</v>
      </c>
      <c r="V351" s="35">
        <v>3</v>
      </c>
      <c r="W351" s="35">
        <v>1</v>
      </c>
      <c r="X351" s="35">
        <v>2</v>
      </c>
      <c r="Y351" s="35">
        <v>3</v>
      </c>
    </row>
    <row r="352" spans="1:25" ht="56.25" x14ac:dyDescent="0.25">
      <c r="A352" s="167">
        <v>1</v>
      </c>
      <c r="B352" s="166" t="s">
        <v>20</v>
      </c>
      <c r="C352" s="166" t="s">
        <v>58</v>
      </c>
      <c r="D352" s="166" t="s">
        <v>59</v>
      </c>
      <c r="E352" s="2" t="s">
        <v>422</v>
      </c>
      <c r="F352" s="3" t="s">
        <v>423</v>
      </c>
      <c r="G352" s="3" t="s">
        <v>424</v>
      </c>
      <c r="H352" s="1">
        <v>2127</v>
      </c>
      <c r="I352" s="1">
        <f>+P352+S352+V352+Y352</f>
        <v>2127</v>
      </c>
      <c r="J352" s="5">
        <f t="shared" ref="J352:J359" si="34">+I352/H352</f>
        <v>1</v>
      </c>
      <c r="K352" s="3" t="s">
        <v>425</v>
      </c>
      <c r="L352" s="119">
        <v>0</v>
      </c>
      <c r="M352" s="9" t="s">
        <v>426</v>
      </c>
      <c r="N352" s="23"/>
      <c r="O352" s="23"/>
      <c r="P352" s="21">
        <v>481</v>
      </c>
      <c r="Q352" s="23"/>
      <c r="R352" s="23"/>
      <c r="S352" s="21">
        <v>653</v>
      </c>
      <c r="T352" s="23"/>
      <c r="U352" s="23"/>
      <c r="V352" s="21">
        <v>524</v>
      </c>
      <c r="W352" s="23"/>
      <c r="X352" s="23"/>
      <c r="Y352" s="21">
        <v>469</v>
      </c>
    </row>
    <row r="353" spans="1:25" ht="93.75" x14ac:dyDescent="0.25">
      <c r="A353" s="167"/>
      <c r="B353" s="166"/>
      <c r="C353" s="166"/>
      <c r="D353" s="166"/>
      <c r="E353" s="120" t="s">
        <v>427</v>
      </c>
      <c r="F353" s="3" t="s">
        <v>428</v>
      </c>
      <c r="G353" s="3" t="s">
        <v>429</v>
      </c>
      <c r="H353" s="8">
        <v>0.95</v>
      </c>
      <c r="I353" s="5">
        <f>+(P353+S353+V353+Y353)/4</f>
        <v>0.95</v>
      </c>
      <c r="J353" s="5">
        <f t="shared" si="34"/>
        <v>1</v>
      </c>
      <c r="K353" s="3" t="s">
        <v>430</v>
      </c>
      <c r="L353" s="119">
        <v>0</v>
      </c>
      <c r="M353" s="9" t="s">
        <v>426</v>
      </c>
      <c r="N353" s="23"/>
      <c r="O353" s="23"/>
      <c r="P353" s="22">
        <v>0.95</v>
      </c>
      <c r="Q353" s="23"/>
      <c r="R353" s="23"/>
      <c r="S353" s="22">
        <v>0.95</v>
      </c>
      <c r="T353" s="23"/>
      <c r="U353" s="23"/>
      <c r="V353" s="22">
        <v>0.95</v>
      </c>
      <c r="W353" s="23"/>
      <c r="X353" s="23"/>
      <c r="Y353" s="22">
        <v>0.95</v>
      </c>
    </row>
    <row r="354" spans="1:25" ht="131.25" x14ac:dyDescent="0.25">
      <c r="A354" s="23">
        <v>2</v>
      </c>
      <c r="B354" s="3" t="s">
        <v>39</v>
      </c>
      <c r="C354" s="3" t="s">
        <v>40</v>
      </c>
      <c r="D354" s="3" t="s">
        <v>41</v>
      </c>
      <c r="E354" s="9" t="s">
        <v>431</v>
      </c>
      <c r="F354" s="9" t="s">
        <v>432</v>
      </c>
      <c r="G354" s="9" t="s">
        <v>433</v>
      </c>
      <c r="H354" s="1">
        <v>1</v>
      </c>
      <c r="I354" s="1">
        <f>+P354</f>
        <v>1</v>
      </c>
      <c r="J354" s="5">
        <f t="shared" si="34"/>
        <v>1</v>
      </c>
      <c r="K354" s="9" t="s">
        <v>434</v>
      </c>
      <c r="L354" s="119">
        <v>0</v>
      </c>
      <c r="M354" s="9" t="s">
        <v>426</v>
      </c>
      <c r="N354" s="23"/>
      <c r="P354" s="21">
        <v>1</v>
      </c>
      <c r="Q354" s="23"/>
      <c r="R354" s="23"/>
      <c r="S354" s="26"/>
      <c r="T354" s="23"/>
      <c r="U354" s="23"/>
      <c r="V354" s="26"/>
      <c r="W354" s="23"/>
      <c r="X354" s="23"/>
      <c r="Y354" s="26"/>
    </row>
    <row r="355" spans="1:25" ht="131.25" x14ac:dyDescent="0.25">
      <c r="A355" s="23">
        <v>3</v>
      </c>
      <c r="B355" s="3" t="s">
        <v>39</v>
      </c>
      <c r="C355" s="3" t="s">
        <v>40</v>
      </c>
      <c r="D355" s="3" t="s">
        <v>41</v>
      </c>
      <c r="E355" s="9" t="s">
        <v>435</v>
      </c>
      <c r="F355" s="9" t="s">
        <v>436</v>
      </c>
      <c r="G355" s="9" t="s">
        <v>437</v>
      </c>
      <c r="H355" s="1">
        <v>1</v>
      </c>
      <c r="I355" s="1">
        <f>+Q355</f>
        <v>1</v>
      </c>
      <c r="J355" s="5">
        <f t="shared" si="34"/>
        <v>1</v>
      </c>
      <c r="K355" s="9" t="s">
        <v>438</v>
      </c>
      <c r="L355" s="119">
        <v>0</v>
      </c>
      <c r="M355" s="9" t="s">
        <v>426</v>
      </c>
      <c r="N355" s="23"/>
      <c r="O355" s="23"/>
      <c r="P355" s="23"/>
      <c r="Q355" s="21">
        <v>1</v>
      </c>
      <c r="R355" s="23"/>
      <c r="S355" s="23"/>
      <c r="T355" s="23"/>
      <c r="U355" s="23"/>
      <c r="V355" s="23"/>
      <c r="W355" s="23"/>
      <c r="X355" s="23"/>
      <c r="Y355" s="23"/>
    </row>
    <row r="356" spans="1:25" ht="150" x14ac:dyDescent="0.25">
      <c r="A356" s="23">
        <f t="shared" ref="A356:A361" si="35">1+A355</f>
        <v>4</v>
      </c>
      <c r="B356" s="3" t="s">
        <v>20</v>
      </c>
      <c r="C356" s="3" t="s">
        <v>58</v>
      </c>
      <c r="D356" s="3" t="s">
        <v>59</v>
      </c>
      <c r="E356" s="9" t="s">
        <v>439</v>
      </c>
      <c r="F356" s="3" t="s">
        <v>440</v>
      </c>
      <c r="G356" s="9" t="s">
        <v>441</v>
      </c>
      <c r="H356" s="1">
        <v>12</v>
      </c>
      <c r="I356" s="1">
        <f>SUM(N356:Y356)</f>
        <v>12</v>
      </c>
      <c r="J356" s="5">
        <f t="shared" si="34"/>
        <v>1</v>
      </c>
      <c r="K356" s="9" t="s">
        <v>442</v>
      </c>
      <c r="L356" s="119">
        <v>0</v>
      </c>
      <c r="M356" s="9" t="s">
        <v>124</v>
      </c>
      <c r="N356" s="21">
        <v>1</v>
      </c>
      <c r="O356" s="21">
        <v>1</v>
      </c>
      <c r="P356" s="21">
        <v>1</v>
      </c>
      <c r="Q356" s="21">
        <v>1</v>
      </c>
      <c r="R356" s="21">
        <v>1</v>
      </c>
      <c r="S356" s="21">
        <v>1</v>
      </c>
      <c r="T356" s="21">
        <v>1</v>
      </c>
      <c r="U356" s="21">
        <v>1</v>
      </c>
      <c r="V356" s="21">
        <v>1</v>
      </c>
      <c r="W356" s="21">
        <v>1</v>
      </c>
      <c r="X356" s="21">
        <v>1</v>
      </c>
      <c r="Y356" s="21">
        <v>1</v>
      </c>
    </row>
    <row r="357" spans="1:25" ht="337.5" x14ac:dyDescent="0.25">
      <c r="A357" s="23">
        <f t="shared" si="35"/>
        <v>5</v>
      </c>
      <c r="B357" s="3" t="s">
        <v>39</v>
      </c>
      <c r="C357" s="3" t="s">
        <v>40</v>
      </c>
      <c r="D357" s="3" t="s">
        <v>41</v>
      </c>
      <c r="E357" s="9" t="s">
        <v>443</v>
      </c>
      <c r="F357" s="9" t="s">
        <v>444</v>
      </c>
      <c r="G357" s="9" t="s">
        <v>445</v>
      </c>
      <c r="H357" s="1">
        <v>1</v>
      </c>
      <c r="I357" s="1">
        <f>+R357</f>
        <v>1</v>
      </c>
      <c r="J357" s="5">
        <f t="shared" si="34"/>
        <v>1</v>
      </c>
      <c r="K357" s="9" t="s">
        <v>446</v>
      </c>
      <c r="L357" s="10">
        <v>0</v>
      </c>
      <c r="M357" s="9" t="s">
        <v>447</v>
      </c>
      <c r="N357" s="23"/>
      <c r="O357" s="23"/>
      <c r="P357" s="23"/>
      <c r="Q357" s="23"/>
      <c r="R357" s="21">
        <v>1</v>
      </c>
      <c r="S357" s="23"/>
      <c r="T357" s="23"/>
      <c r="U357" s="23"/>
      <c r="V357" s="23"/>
      <c r="W357" s="23"/>
      <c r="X357" s="23"/>
      <c r="Y357" s="23"/>
    </row>
    <row r="358" spans="1:25" ht="131.25" x14ac:dyDescent="0.25">
      <c r="A358" s="23">
        <f t="shared" si="35"/>
        <v>6</v>
      </c>
      <c r="B358" s="3" t="s">
        <v>39</v>
      </c>
      <c r="C358" s="3" t="s">
        <v>40</v>
      </c>
      <c r="D358" s="3" t="s">
        <v>41</v>
      </c>
      <c r="E358" s="9" t="s">
        <v>448</v>
      </c>
      <c r="F358" s="31" t="s">
        <v>449</v>
      </c>
      <c r="G358" s="9" t="s">
        <v>450</v>
      </c>
      <c r="H358" s="1">
        <v>1</v>
      </c>
      <c r="I358" s="1">
        <f>+P358</f>
        <v>1</v>
      </c>
      <c r="J358" s="5">
        <f t="shared" si="34"/>
        <v>1</v>
      </c>
      <c r="K358" s="9"/>
      <c r="L358" s="10">
        <v>0</v>
      </c>
      <c r="M358" s="9" t="s">
        <v>451</v>
      </c>
      <c r="N358" s="23"/>
      <c r="O358" s="23"/>
      <c r="P358" s="21">
        <v>1</v>
      </c>
      <c r="Q358" s="23"/>
      <c r="R358" s="23"/>
      <c r="S358" s="23"/>
      <c r="T358" s="23"/>
      <c r="U358" s="23"/>
      <c r="V358" s="23"/>
      <c r="W358" s="23"/>
      <c r="X358" s="23"/>
      <c r="Y358" s="23"/>
    </row>
    <row r="359" spans="1:25" ht="131.25" x14ac:dyDescent="0.25">
      <c r="A359" s="23">
        <f t="shared" si="35"/>
        <v>7</v>
      </c>
      <c r="B359" s="3" t="s">
        <v>39</v>
      </c>
      <c r="C359" s="3" t="s">
        <v>40</v>
      </c>
      <c r="D359" s="3" t="s">
        <v>41</v>
      </c>
      <c r="E359" s="9" t="s">
        <v>452</v>
      </c>
      <c r="F359" s="31" t="s">
        <v>453</v>
      </c>
      <c r="G359" s="9" t="s">
        <v>454</v>
      </c>
      <c r="H359" s="1">
        <v>1</v>
      </c>
      <c r="I359" s="1">
        <f>+S359</f>
        <v>1</v>
      </c>
      <c r="J359" s="5">
        <f t="shared" si="34"/>
        <v>1</v>
      </c>
      <c r="K359" s="9"/>
      <c r="L359" s="10">
        <v>0</v>
      </c>
      <c r="M359" s="9" t="s">
        <v>455</v>
      </c>
      <c r="N359" s="23"/>
      <c r="O359" s="23"/>
      <c r="P359" s="23"/>
      <c r="Q359" s="23"/>
      <c r="R359" s="23"/>
      <c r="S359" s="21">
        <v>1</v>
      </c>
      <c r="T359" s="23"/>
      <c r="U359" s="23"/>
      <c r="V359" s="23"/>
      <c r="W359" s="23"/>
      <c r="X359" s="23"/>
      <c r="Y359" s="23"/>
    </row>
    <row r="360" spans="1:25" ht="150" x14ac:dyDescent="0.25">
      <c r="A360" s="23">
        <f t="shared" si="35"/>
        <v>8</v>
      </c>
      <c r="B360" s="9" t="s">
        <v>39</v>
      </c>
      <c r="C360" s="9" t="s">
        <v>40</v>
      </c>
      <c r="D360" s="9" t="s">
        <v>51</v>
      </c>
      <c r="E360" s="9" t="s">
        <v>52</v>
      </c>
      <c r="F360" s="31" t="s">
        <v>53</v>
      </c>
      <c r="G360" s="9" t="s">
        <v>54</v>
      </c>
      <c r="H360" s="70">
        <v>0.2</v>
      </c>
      <c r="I360" s="70">
        <f>+S360+V360+Y360</f>
        <v>0.2</v>
      </c>
      <c r="J360" s="70">
        <f>+I360/H360</f>
        <v>1</v>
      </c>
      <c r="K360" s="9" t="s">
        <v>55</v>
      </c>
      <c r="L360" s="10">
        <v>0</v>
      </c>
      <c r="M360" s="9" t="s">
        <v>56</v>
      </c>
      <c r="N360" s="37"/>
      <c r="O360" s="37"/>
      <c r="P360" s="37"/>
      <c r="Q360" s="32"/>
      <c r="R360" s="32"/>
      <c r="S360" s="25">
        <v>0.05</v>
      </c>
      <c r="T360" s="32"/>
      <c r="U360" s="32"/>
      <c r="V360" s="25">
        <v>0.05</v>
      </c>
      <c r="W360" s="32"/>
      <c r="X360" s="32"/>
      <c r="Y360" s="25">
        <v>0.1</v>
      </c>
    </row>
    <row r="361" spans="1:25" ht="225" x14ac:dyDescent="0.3">
      <c r="A361" s="23">
        <f t="shared" si="35"/>
        <v>9</v>
      </c>
      <c r="B361" s="9" t="s">
        <v>39</v>
      </c>
      <c r="C361" s="9" t="s">
        <v>40</v>
      </c>
      <c r="D361" s="9" t="s">
        <v>41</v>
      </c>
      <c r="E361" s="9" t="s">
        <v>47</v>
      </c>
      <c r="F361" s="55" t="s">
        <v>48</v>
      </c>
      <c r="G361" s="9" t="s">
        <v>49</v>
      </c>
      <c r="H361" s="16">
        <v>5</v>
      </c>
      <c r="I361" s="16">
        <f>+Q361+R361+S361+T361+W361</f>
        <v>5</v>
      </c>
      <c r="J361" s="5">
        <f>+I361/H361</f>
        <v>1</v>
      </c>
      <c r="K361" s="9" t="s">
        <v>50</v>
      </c>
      <c r="L361" s="10">
        <v>0</v>
      </c>
      <c r="M361" s="9" t="s">
        <v>25</v>
      </c>
      <c r="N361" s="39"/>
      <c r="O361" s="39"/>
      <c r="P361" s="39"/>
      <c r="Q361" s="36">
        <v>1</v>
      </c>
      <c r="R361" s="36">
        <v>1</v>
      </c>
      <c r="S361" s="36">
        <v>1</v>
      </c>
      <c r="T361" s="36">
        <v>1</v>
      </c>
      <c r="U361" s="39"/>
      <c r="V361" s="39"/>
      <c r="W361" s="36">
        <v>1</v>
      </c>
      <c r="X361" s="39"/>
      <c r="Y361" s="39"/>
    </row>
    <row r="362" spans="1:25" ht="20.25" x14ac:dyDescent="0.25">
      <c r="A362" s="171" t="s">
        <v>498</v>
      </c>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row>
    <row r="363" spans="1:25" x14ac:dyDescent="0.25">
      <c r="A363" s="178" t="s">
        <v>2</v>
      </c>
      <c r="B363" s="178" t="s">
        <v>3</v>
      </c>
      <c r="C363" s="178" t="s">
        <v>4</v>
      </c>
      <c r="D363" s="178" t="s">
        <v>5</v>
      </c>
      <c r="E363" s="178" t="s">
        <v>6</v>
      </c>
      <c r="F363" s="179" t="s">
        <v>7</v>
      </c>
      <c r="G363" s="179" t="s">
        <v>8</v>
      </c>
      <c r="H363" s="178" t="s">
        <v>9</v>
      </c>
      <c r="I363" s="178" t="s">
        <v>10</v>
      </c>
      <c r="J363" s="179" t="s">
        <v>11</v>
      </c>
      <c r="K363" s="179" t="s">
        <v>12</v>
      </c>
      <c r="L363" s="178" t="s">
        <v>13</v>
      </c>
      <c r="M363" s="179" t="s">
        <v>14</v>
      </c>
      <c r="N363" s="178" t="s">
        <v>15</v>
      </c>
      <c r="O363" s="178"/>
      <c r="P363" s="178"/>
      <c r="Q363" s="178" t="s">
        <v>16</v>
      </c>
      <c r="R363" s="178"/>
      <c r="S363" s="178"/>
      <c r="T363" s="178" t="s">
        <v>17</v>
      </c>
      <c r="U363" s="178"/>
      <c r="V363" s="178"/>
      <c r="W363" s="178" t="s">
        <v>18</v>
      </c>
      <c r="X363" s="178"/>
      <c r="Y363" s="178"/>
    </row>
    <row r="364" spans="1:25" x14ac:dyDescent="0.25">
      <c r="A364" s="178"/>
      <c r="B364" s="178"/>
      <c r="C364" s="178"/>
      <c r="D364" s="178"/>
      <c r="E364" s="178"/>
      <c r="F364" s="179"/>
      <c r="G364" s="179"/>
      <c r="H364" s="178"/>
      <c r="I364" s="178"/>
      <c r="J364" s="179"/>
      <c r="K364" s="179"/>
      <c r="L364" s="178"/>
      <c r="M364" s="179"/>
      <c r="N364" s="178"/>
      <c r="O364" s="178"/>
      <c r="P364" s="178"/>
      <c r="Q364" s="178"/>
      <c r="R364" s="178"/>
      <c r="S364" s="178"/>
      <c r="T364" s="178"/>
      <c r="U364" s="178"/>
      <c r="V364" s="178"/>
      <c r="W364" s="178"/>
      <c r="X364" s="178"/>
      <c r="Y364" s="178"/>
    </row>
    <row r="365" spans="1:25" x14ac:dyDescent="0.25">
      <c r="A365" s="178"/>
      <c r="B365" s="178"/>
      <c r="C365" s="178"/>
      <c r="D365" s="178"/>
      <c r="E365" s="178"/>
      <c r="F365" s="179"/>
      <c r="G365" s="179"/>
      <c r="H365" s="178"/>
      <c r="I365" s="178" t="s">
        <v>19</v>
      </c>
      <c r="J365" s="179" t="s">
        <v>11</v>
      </c>
      <c r="K365" s="179"/>
      <c r="L365" s="178"/>
      <c r="M365" s="179"/>
      <c r="N365" s="121">
        <v>1</v>
      </c>
      <c r="O365" s="121">
        <v>2</v>
      </c>
      <c r="P365" s="121">
        <v>3</v>
      </c>
      <c r="Q365" s="121">
        <v>1</v>
      </c>
      <c r="R365" s="121">
        <v>2</v>
      </c>
      <c r="S365" s="121">
        <v>3</v>
      </c>
      <c r="T365" s="121">
        <v>1</v>
      </c>
      <c r="U365" s="121">
        <v>2</v>
      </c>
      <c r="V365" s="121">
        <v>3</v>
      </c>
      <c r="W365" s="121">
        <v>1</v>
      </c>
      <c r="X365" s="121">
        <v>2</v>
      </c>
      <c r="Y365" s="121">
        <v>3</v>
      </c>
    </row>
    <row r="366" spans="1:25" ht="330.75" x14ac:dyDescent="0.25">
      <c r="A366" s="122">
        <v>1</v>
      </c>
      <c r="B366" s="123" t="s">
        <v>39</v>
      </c>
      <c r="C366" s="123" t="s">
        <v>40</v>
      </c>
      <c r="D366" s="123" t="s">
        <v>41</v>
      </c>
      <c r="E366" s="60" t="s">
        <v>456</v>
      </c>
      <c r="F366" s="123" t="s">
        <v>457</v>
      </c>
      <c r="G366" s="60" t="s">
        <v>458</v>
      </c>
      <c r="H366" s="124">
        <v>1</v>
      </c>
      <c r="I366" s="124">
        <f>+P366</f>
        <v>1</v>
      </c>
      <c r="J366" s="125">
        <f>+I366/H366</f>
        <v>1</v>
      </c>
      <c r="K366" s="124" t="s">
        <v>459</v>
      </c>
      <c r="L366" s="126">
        <v>0</v>
      </c>
      <c r="M366" s="123" t="s">
        <v>460</v>
      </c>
      <c r="N366" s="122"/>
      <c r="O366" s="122"/>
      <c r="P366" s="36">
        <v>1</v>
      </c>
      <c r="Q366" s="122"/>
      <c r="R366" s="122"/>
      <c r="S366" s="122"/>
      <c r="T366" s="122"/>
      <c r="U366" s="122"/>
      <c r="V366" s="122"/>
      <c r="W366" s="122"/>
      <c r="X366" s="122"/>
      <c r="Y366" s="122"/>
    </row>
    <row r="367" spans="1:25" ht="94.5" x14ac:dyDescent="0.25">
      <c r="A367" s="122">
        <f>1+A366</f>
        <v>2</v>
      </c>
      <c r="B367" s="123" t="s">
        <v>39</v>
      </c>
      <c r="C367" s="123" t="s">
        <v>40</v>
      </c>
      <c r="D367" s="123" t="s">
        <v>41</v>
      </c>
      <c r="E367" s="60" t="s">
        <v>461</v>
      </c>
      <c r="F367" s="123" t="s">
        <v>462</v>
      </c>
      <c r="G367" s="123" t="s">
        <v>463</v>
      </c>
      <c r="H367" s="124">
        <v>60</v>
      </c>
      <c r="I367" s="124">
        <v>60</v>
      </c>
      <c r="J367" s="125">
        <f>I367/H367</f>
        <v>1</v>
      </c>
      <c r="K367" s="123" t="s">
        <v>464</v>
      </c>
      <c r="L367" s="126">
        <v>0</v>
      </c>
      <c r="M367" s="123" t="s">
        <v>465</v>
      </c>
      <c r="N367" s="122"/>
      <c r="O367" s="122"/>
      <c r="P367" s="36">
        <v>30</v>
      </c>
      <c r="Q367" s="122"/>
      <c r="R367" s="122"/>
      <c r="S367" s="127"/>
      <c r="T367" s="122"/>
      <c r="U367" s="122"/>
      <c r="V367" s="36">
        <v>30</v>
      </c>
      <c r="W367" s="122"/>
      <c r="X367" s="122"/>
      <c r="Y367" s="127"/>
    </row>
    <row r="368" spans="1:25" ht="94.5" x14ac:dyDescent="0.25">
      <c r="A368" s="122">
        <f t="shared" ref="A368:A376" si="36">1+A367</f>
        <v>3</v>
      </c>
      <c r="B368" s="123" t="s">
        <v>39</v>
      </c>
      <c r="C368" s="123" t="s">
        <v>40</v>
      </c>
      <c r="D368" s="123" t="s">
        <v>41</v>
      </c>
      <c r="E368" s="60" t="s">
        <v>466</v>
      </c>
      <c r="F368" s="60" t="s">
        <v>467</v>
      </c>
      <c r="G368" s="123" t="s">
        <v>468</v>
      </c>
      <c r="H368" s="124">
        <v>90</v>
      </c>
      <c r="I368" s="123">
        <f>+P368+S368+V368+Y368</f>
        <v>90</v>
      </c>
      <c r="J368" s="123"/>
      <c r="K368" s="123" t="s">
        <v>469</v>
      </c>
      <c r="L368" s="126">
        <v>0</v>
      </c>
      <c r="M368" s="123" t="s">
        <v>465</v>
      </c>
      <c r="N368" s="122"/>
      <c r="O368" s="122"/>
      <c r="P368" s="36">
        <v>22</v>
      </c>
      <c r="Q368" s="122"/>
      <c r="R368" s="122"/>
      <c r="S368" s="36">
        <v>23</v>
      </c>
      <c r="T368" s="122"/>
      <c r="U368" s="122"/>
      <c r="V368" s="36">
        <v>22</v>
      </c>
      <c r="W368" s="122"/>
      <c r="X368" s="122"/>
      <c r="Y368" s="36">
        <v>23</v>
      </c>
    </row>
    <row r="369" spans="1:27" ht="94.5" x14ac:dyDescent="0.25">
      <c r="A369" s="122">
        <f t="shared" si="36"/>
        <v>4</v>
      </c>
      <c r="B369" s="123" t="s">
        <v>39</v>
      </c>
      <c r="C369" s="123" t="s">
        <v>40</v>
      </c>
      <c r="D369" s="123" t="s">
        <v>41</v>
      </c>
      <c r="E369" s="128" t="s">
        <v>470</v>
      </c>
      <c r="F369" s="58" t="s">
        <v>471</v>
      </c>
      <c r="G369" s="129" t="s">
        <v>472</v>
      </c>
      <c r="H369" s="124">
        <v>1</v>
      </c>
      <c r="I369" s="124">
        <v>1</v>
      </c>
      <c r="J369" s="130">
        <f>I369/H369</f>
        <v>1</v>
      </c>
      <c r="K369" s="123" t="s">
        <v>473</v>
      </c>
      <c r="L369" s="126">
        <v>0</v>
      </c>
      <c r="M369" s="128" t="s">
        <v>474</v>
      </c>
      <c r="N369" s="122"/>
      <c r="O369" s="122"/>
      <c r="P369" s="122"/>
      <c r="Q369" s="122"/>
      <c r="R369" s="122"/>
      <c r="S369" s="36">
        <v>1</v>
      </c>
      <c r="T369" s="122"/>
      <c r="U369" s="122"/>
      <c r="V369" s="122"/>
      <c r="W369" s="122"/>
      <c r="X369" s="122"/>
      <c r="Y369" s="122"/>
    </row>
    <row r="370" spans="1:27" ht="94.5" x14ac:dyDescent="0.25">
      <c r="A370" s="122">
        <f t="shared" si="36"/>
        <v>5</v>
      </c>
      <c r="B370" s="123" t="s">
        <v>39</v>
      </c>
      <c r="C370" s="123" t="s">
        <v>40</v>
      </c>
      <c r="D370" s="123" t="s">
        <v>41</v>
      </c>
      <c r="E370" s="131" t="s">
        <v>475</v>
      </c>
      <c r="F370" s="58" t="s">
        <v>476</v>
      </c>
      <c r="G370" s="123" t="s">
        <v>477</v>
      </c>
      <c r="H370" s="124">
        <v>100</v>
      </c>
      <c r="I370" s="123">
        <f>+Q370+R370+W370+X370</f>
        <v>100</v>
      </c>
      <c r="J370" s="130">
        <f>I370/H370</f>
        <v>1</v>
      </c>
      <c r="K370" s="123" t="s">
        <v>477</v>
      </c>
      <c r="L370" s="134">
        <v>0</v>
      </c>
      <c r="M370" s="124" t="s">
        <v>478</v>
      </c>
      <c r="N370" s="122"/>
      <c r="O370" s="122"/>
      <c r="P370" s="122"/>
      <c r="Q370" s="36">
        <v>25</v>
      </c>
      <c r="R370" s="36">
        <v>25</v>
      </c>
      <c r="S370" s="122"/>
      <c r="T370" s="122"/>
      <c r="U370" s="122"/>
      <c r="V370" s="122"/>
      <c r="W370" s="36">
        <v>25</v>
      </c>
      <c r="X370" s="36">
        <v>25</v>
      </c>
      <c r="Y370" s="122"/>
    </row>
    <row r="371" spans="1:27" ht="94.5" x14ac:dyDescent="0.25">
      <c r="A371" s="122">
        <f t="shared" si="36"/>
        <v>6</v>
      </c>
      <c r="B371" s="123" t="s">
        <v>39</v>
      </c>
      <c r="C371" s="123" t="s">
        <v>40</v>
      </c>
      <c r="D371" s="123" t="s">
        <v>41</v>
      </c>
      <c r="E371" s="60" t="s">
        <v>479</v>
      </c>
      <c r="F371" s="60" t="s">
        <v>480</v>
      </c>
      <c r="G371" s="124" t="s">
        <v>481</v>
      </c>
      <c r="H371" s="124">
        <v>2</v>
      </c>
      <c r="I371" s="124">
        <v>2</v>
      </c>
      <c r="J371" s="130">
        <f>I371/H371</f>
        <v>1</v>
      </c>
      <c r="K371" s="123" t="s">
        <v>482</v>
      </c>
      <c r="L371" s="126">
        <v>0</v>
      </c>
      <c r="M371" s="123" t="s">
        <v>483</v>
      </c>
      <c r="N371" s="122"/>
      <c r="O371" s="122"/>
      <c r="P371" s="122"/>
      <c r="Q371" s="122"/>
      <c r="R371" s="122"/>
      <c r="S371" s="122"/>
      <c r="T371" s="122"/>
      <c r="U371" s="36">
        <v>2</v>
      </c>
      <c r="V371" s="122"/>
      <c r="W371" s="122"/>
      <c r="X371" s="122"/>
      <c r="Y371" s="122"/>
    </row>
    <row r="372" spans="1:27" ht="94.5" x14ac:dyDescent="0.25">
      <c r="A372" s="122">
        <f t="shared" si="36"/>
        <v>7</v>
      </c>
      <c r="B372" s="123" t="s">
        <v>39</v>
      </c>
      <c r="C372" s="123" t="s">
        <v>40</v>
      </c>
      <c r="D372" s="123" t="s">
        <v>41</v>
      </c>
      <c r="E372" s="60" t="s">
        <v>484</v>
      </c>
      <c r="F372" s="60" t="s">
        <v>485</v>
      </c>
      <c r="G372" s="60" t="s">
        <v>486</v>
      </c>
      <c r="H372" s="124">
        <v>24</v>
      </c>
      <c r="I372" s="123">
        <v>24</v>
      </c>
      <c r="J372" s="130">
        <f>I372/H372</f>
        <v>1</v>
      </c>
      <c r="K372" s="123" t="s">
        <v>487</v>
      </c>
      <c r="L372" s="126">
        <v>0</v>
      </c>
      <c r="M372" s="123" t="s">
        <v>483</v>
      </c>
      <c r="N372" s="122"/>
      <c r="O372" s="36">
        <v>24</v>
      </c>
      <c r="P372" s="122"/>
      <c r="Q372" s="122"/>
      <c r="R372" s="122"/>
      <c r="S372" s="122"/>
      <c r="T372" s="122"/>
      <c r="U372" s="122"/>
      <c r="V372" s="122"/>
      <c r="W372" s="122"/>
      <c r="X372" s="122"/>
      <c r="Y372" s="122"/>
    </row>
    <row r="373" spans="1:27" ht="94.5" x14ac:dyDescent="0.25">
      <c r="A373" s="122">
        <f t="shared" si="36"/>
        <v>8</v>
      </c>
      <c r="B373" s="123" t="s">
        <v>39</v>
      </c>
      <c r="C373" s="123" t="s">
        <v>40</v>
      </c>
      <c r="D373" s="123" t="s">
        <v>41</v>
      </c>
      <c r="E373" s="123" t="s">
        <v>488</v>
      </c>
      <c r="F373" s="60" t="s">
        <v>489</v>
      </c>
      <c r="G373" s="123" t="s">
        <v>490</v>
      </c>
      <c r="H373" s="124">
        <v>1</v>
      </c>
      <c r="I373" s="124">
        <v>1</v>
      </c>
      <c r="J373" s="130">
        <f>I373/H373</f>
        <v>1</v>
      </c>
      <c r="K373" s="123" t="s">
        <v>491</v>
      </c>
      <c r="L373" s="126">
        <v>0</v>
      </c>
      <c r="M373" s="123" t="s">
        <v>483</v>
      </c>
      <c r="N373" s="122"/>
      <c r="O373" s="122"/>
      <c r="P373" s="122"/>
      <c r="Q373" s="122"/>
      <c r="R373" s="122"/>
      <c r="S373" s="122"/>
      <c r="T373" s="132"/>
      <c r="U373" s="122"/>
      <c r="V373" s="122"/>
      <c r="W373" s="122"/>
      <c r="X373" s="122"/>
      <c r="Y373" s="36">
        <v>1</v>
      </c>
    </row>
    <row r="374" spans="1:27" ht="94.5" x14ac:dyDescent="0.25">
      <c r="A374" s="122">
        <f t="shared" si="36"/>
        <v>9</v>
      </c>
      <c r="B374" s="123" t="s">
        <v>39</v>
      </c>
      <c r="C374" s="123" t="s">
        <v>40</v>
      </c>
      <c r="D374" s="123" t="s">
        <v>51</v>
      </c>
      <c r="E374" s="123" t="s">
        <v>492</v>
      </c>
      <c r="F374" s="123" t="s">
        <v>493</v>
      </c>
      <c r="G374" s="123" t="s">
        <v>494</v>
      </c>
      <c r="H374" s="124">
        <v>1</v>
      </c>
      <c r="I374" s="124">
        <v>1</v>
      </c>
      <c r="J374" s="123"/>
      <c r="K374" s="123" t="s">
        <v>495</v>
      </c>
      <c r="L374" s="126">
        <v>0</v>
      </c>
      <c r="M374" s="123" t="s">
        <v>496</v>
      </c>
      <c r="N374" s="122"/>
      <c r="O374" s="122"/>
      <c r="P374" s="122"/>
      <c r="Q374" s="36">
        <v>1</v>
      </c>
      <c r="R374" s="122"/>
      <c r="S374" s="122"/>
      <c r="T374" s="132"/>
      <c r="U374" s="122"/>
      <c r="V374" s="122"/>
      <c r="W374" s="122"/>
      <c r="X374" s="122"/>
      <c r="Y374" s="122"/>
    </row>
    <row r="375" spans="1:27" ht="150" x14ac:dyDescent="0.25">
      <c r="A375" s="23">
        <f t="shared" si="36"/>
        <v>10</v>
      </c>
      <c r="B375" s="9" t="s">
        <v>39</v>
      </c>
      <c r="C375" s="9" t="s">
        <v>40</v>
      </c>
      <c r="D375" s="9" t="s">
        <v>51</v>
      </c>
      <c r="E375" s="9" t="s">
        <v>52</v>
      </c>
      <c r="F375" s="31" t="s">
        <v>53</v>
      </c>
      <c r="G375" s="9" t="s">
        <v>54</v>
      </c>
      <c r="H375" s="70">
        <v>0.2</v>
      </c>
      <c r="I375" s="70">
        <v>0</v>
      </c>
      <c r="J375" s="70">
        <v>0</v>
      </c>
      <c r="K375" s="9" t="s">
        <v>55</v>
      </c>
      <c r="L375" s="10">
        <v>0</v>
      </c>
      <c r="M375" s="9" t="s">
        <v>56</v>
      </c>
      <c r="N375" s="37"/>
      <c r="O375" s="37"/>
      <c r="P375" s="37"/>
      <c r="Q375" s="32"/>
      <c r="R375" s="32"/>
      <c r="S375" s="25">
        <v>0.05</v>
      </c>
      <c r="T375" s="32"/>
      <c r="U375" s="32"/>
      <c r="V375" s="25">
        <v>0.05</v>
      </c>
      <c r="W375" s="32"/>
      <c r="X375" s="32"/>
      <c r="Y375" s="25">
        <v>0.1</v>
      </c>
    </row>
    <row r="376" spans="1:27" ht="225" x14ac:dyDescent="0.3">
      <c r="A376" s="39">
        <f t="shared" si="36"/>
        <v>11</v>
      </c>
      <c r="B376" s="18" t="s">
        <v>39</v>
      </c>
      <c r="C376" s="18" t="s">
        <v>40</v>
      </c>
      <c r="D376" s="18" t="s">
        <v>41</v>
      </c>
      <c r="E376" s="9" t="s">
        <v>47</v>
      </c>
      <c r="F376" s="55" t="s">
        <v>48</v>
      </c>
      <c r="G376" s="9" t="s">
        <v>49</v>
      </c>
      <c r="H376" s="133">
        <v>5</v>
      </c>
      <c r="I376" s="66">
        <f>+Q376+R376+S376+T376+W376</f>
        <v>5</v>
      </c>
      <c r="J376" s="61">
        <f>+I376/H376</f>
        <v>1</v>
      </c>
      <c r="K376" s="18" t="s">
        <v>50</v>
      </c>
      <c r="L376" s="28">
        <v>0</v>
      </c>
      <c r="M376" s="18" t="s">
        <v>25</v>
      </c>
      <c r="N376" s="39"/>
      <c r="O376" s="39"/>
      <c r="P376" s="39"/>
      <c r="Q376" s="36">
        <v>1</v>
      </c>
      <c r="R376" s="36">
        <v>1</v>
      </c>
      <c r="S376" s="36">
        <v>1</v>
      </c>
      <c r="T376" s="36">
        <v>1</v>
      </c>
      <c r="U376" s="39"/>
      <c r="V376" s="39"/>
      <c r="W376" s="36">
        <v>1</v>
      </c>
      <c r="X376" s="39"/>
      <c r="Y376" s="39"/>
      <c r="Z376" s="45"/>
      <c r="AA376" s="46"/>
    </row>
    <row r="377" spans="1:27" ht="187.5" x14ac:dyDescent="0.25">
      <c r="A377" s="23">
        <v>12</v>
      </c>
      <c r="B377" s="4" t="s">
        <v>39</v>
      </c>
      <c r="C377" s="4" t="s">
        <v>40</v>
      </c>
      <c r="D377" s="4" t="s">
        <v>41</v>
      </c>
      <c r="E377" s="4" t="s">
        <v>554</v>
      </c>
      <c r="F377" s="3" t="s">
        <v>213</v>
      </c>
      <c r="G377" s="3" t="s">
        <v>515</v>
      </c>
      <c r="H377" s="1">
        <v>11</v>
      </c>
      <c r="I377" s="1">
        <f>+P377+S377+V377+Y377</f>
        <v>11</v>
      </c>
      <c r="J377" s="76">
        <f>+I377/H377</f>
        <v>1</v>
      </c>
      <c r="K377" s="18" t="s">
        <v>215</v>
      </c>
      <c r="L377" s="71">
        <v>0</v>
      </c>
      <c r="M377" s="9"/>
      <c r="N377" s="23"/>
      <c r="O377" s="23"/>
      <c r="P377" s="21">
        <v>4</v>
      </c>
      <c r="Q377" s="23"/>
      <c r="R377" s="23"/>
      <c r="S377" s="21">
        <v>4</v>
      </c>
      <c r="T377" s="23"/>
      <c r="U377" s="23"/>
      <c r="V377" s="21">
        <v>3</v>
      </c>
      <c r="W377" s="23"/>
      <c r="X377" s="23"/>
      <c r="Y377" s="23"/>
      <c r="Z377" s="45"/>
      <c r="AA377" s="45"/>
    </row>
    <row r="378" spans="1:27" ht="21" customHeight="1" x14ac:dyDescent="0.25">
      <c r="A378" s="171" t="s">
        <v>500</v>
      </c>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row>
    <row r="379" spans="1:27" x14ac:dyDescent="0.25">
      <c r="A379" s="172" t="s">
        <v>2</v>
      </c>
      <c r="B379" s="172" t="s">
        <v>3</v>
      </c>
      <c r="C379" s="172" t="s">
        <v>4</v>
      </c>
      <c r="D379" s="172" t="s">
        <v>5</v>
      </c>
      <c r="E379" s="172" t="s">
        <v>6</v>
      </c>
      <c r="F379" s="173" t="s">
        <v>7</v>
      </c>
      <c r="G379" s="173" t="s">
        <v>8</v>
      </c>
      <c r="H379" s="172" t="s">
        <v>9</v>
      </c>
      <c r="I379" s="172" t="s">
        <v>10</v>
      </c>
      <c r="J379" s="173" t="s">
        <v>11</v>
      </c>
      <c r="K379" s="173" t="s">
        <v>12</v>
      </c>
      <c r="L379" s="172" t="s">
        <v>13</v>
      </c>
      <c r="M379" s="173" t="s">
        <v>14</v>
      </c>
      <c r="N379" s="172" t="s">
        <v>15</v>
      </c>
      <c r="O379" s="172"/>
      <c r="P379" s="172"/>
      <c r="Q379" s="172" t="s">
        <v>16</v>
      </c>
      <c r="R379" s="172"/>
      <c r="S379" s="172"/>
      <c r="T379" s="172" t="s">
        <v>17</v>
      </c>
      <c r="U379" s="172"/>
      <c r="V379" s="172"/>
      <c r="W379" s="172" t="s">
        <v>18</v>
      </c>
      <c r="X379" s="172"/>
      <c r="Y379" s="172"/>
    </row>
    <row r="380" spans="1:27" x14ac:dyDescent="0.25">
      <c r="A380" s="172"/>
      <c r="B380" s="172"/>
      <c r="C380" s="172"/>
      <c r="D380" s="172"/>
      <c r="E380" s="172"/>
      <c r="F380" s="173"/>
      <c r="G380" s="173"/>
      <c r="H380" s="172"/>
      <c r="I380" s="172"/>
      <c r="J380" s="173"/>
      <c r="K380" s="173"/>
      <c r="L380" s="172"/>
      <c r="M380" s="173"/>
      <c r="N380" s="172"/>
      <c r="O380" s="172"/>
      <c r="P380" s="172"/>
      <c r="Q380" s="172"/>
      <c r="R380" s="172"/>
      <c r="S380" s="172"/>
      <c r="T380" s="172"/>
      <c r="U380" s="172"/>
      <c r="V380" s="172"/>
      <c r="W380" s="172"/>
      <c r="X380" s="172"/>
      <c r="Y380" s="172"/>
    </row>
    <row r="381" spans="1:27" ht="18.75" x14ac:dyDescent="0.25">
      <c r="A381" s="172"/>
      <c r="B381" s="172"/>
      <c r="C381" s="172"/>
      <c r="D381" s="172"/>
      <c r="E381" s="172"/>
      <c r="F381" s="173"/>
      <c r="G381" s="173"/>
      <c r="H381" s="172"/>
      <c r="I381" s="172" t="s">
        <v>19</v>
      </c>
      <c r="J381" s="173" t="s">
        <v>11</v>
      </c>
      <c r="K381" s="173"/>
      <c r="L381" s="172"/>
      <c r="M381" s="173"/>
      <c r="N381" s="35">
        <v>1</v>
      </c>
      <c r="O381" s="35">
        <v>2</v>
      </c>
      <c r="P381" s="35">
        <v>3</v>
      </c>
      <c r="Q381" s="35">
        <v>1</v>
      </c>
      <c r="R381" s="35">
        <v>2</v>
      </c>
      <c r="S381" s="35">
        <v>3</v>
      </c>
      <c r="T381" s="35">
        <v>1</v>
      </c>
      <c r="U381" s="35">
        <v>2</v>
      </c>
      <c r="V381" s="35">
        <v>3</v>
      </c>
      <c r="W381" s="35">
        <v>1</v>
      </c>
      <c r="X381" s="35">
        <v>2</v>
      </c>
      <c r="Y381" s="35">
        <v>3</v>
      </c>
    </row>
    <row r="382" spans="1:27" ht="75" x14ac:dyDescent="0.25">
      <c r="A382" s="167">
        <v>1</v>
      </c>
      <c r="B382" s="166" t="s">
        <v>39</v>
      </c>
      <c r="C382" s="166" t="s">
        <v>40</v>
      </c>
      <c r="D382" s="166" t="s">
        <v>41</v>
      </c>
      <c r="E382" s="168" t="s">
        <v>501</v>
      </c>
      <c r="F382" s="166" t="s">
        <v>502</v>
      </c>
      <c r="G382" s="3" t="s">
        <v>503</v>
      </c>
      <c r="H382" s="5">
        <v>1</v>
      </c>
      <c r="I382" s="5">
        <f>AVERAGE(P382,S382,V382,Y382)</f>
        <v>1</v>
      </c>
      <c r="J382" s="5">
        <f>+I382/H382</f>
        <v>1</v>
      </c>
      <c r="K382" s="3" t="s">
        <v>504</v>
      </c>
      <c r="L382" s="169">
        <v>0</v>
      </c>
      <c r="M382" s="168" t="s">
        <v>505</v>
      </c>
      <c r="N382" s="23"/>
      <c r="O382" s="23"/>
      <c r="P382" s="25">
        <v>1</v>
      </c>
      <c r="Q382" s="23"/>
      <c r="R382" s="23"/>
      <c r="S382" s="25">
        <v>1</v>
      </c>
      <c r="T382" s="23"/>
      <c r="U382" s="23"/>
      <c r="V382" s="25">
        <v>1</v>
      </c>
      <c r="W382" s="23"/>
      <c r="X382" s="23"/>
      <c r="Y382" s="25">
        <v>1</v>
      </c>
    </row>
    <row r="383" spans="1:27" ht="93.75" x14ac:dyDescent="0.25">
      <c r="A383" s="167"/>
      <c r="B383" s="166"/>
      <c r="C383" s="166"/>
      <c r="D383" s="166"/>
      <c r="E383" s="168"/>
      <c r="F383" s="166"/>
      <c r="G383" s="3" t="s">
        <v>506</v>
      </c>
      <c r="H383" s="5">
        <v>1</v>
      </c>
      <c r="I383" s="5">
        <f t="shared" ref="I383:I388" si="37">AVERAGE(P383,S383,V383,Y383)</f>
        <v>1</v>
      </c>
      <c r="J383" s="5">
        <f t="shared" ref="J383:J388" si="38">+I383/H383</f>
        <v>1</v>
      </c>
      <c r="K383" s="9"/>
      <c r="L383" s="169"/>
      <c r="M383" s="168"/>
      <c r="N383" s="23"/>
      <c r="O383" s="23"/>
      <c r="P383" s="25">
        <v>1</v>
      </c>
      <c r="Q383" s="23"/>
      <c r="R383" s="23"/>
      <c r="S383" s="25">
        <v>1</v>
      </c>
      <c r="T383" s="23"/>
      <c r="U383" s="23"/>
      <c r="V383" s="25">
        <v>1</v>
      </c>
      <c r="W383" s="23"/>
      <c r="X383" s="23"/>
      <c r="Y383" s="25">
        <v>1</v>
      </c>
    </row>
    <row r="384" spans="1:27" ht="75" x14ac:dyDescent="0.25">
      <c r="A384" s="167"/>
      <c r="B384" s="166"/>
      <c r="C384" s="166"/>
      <c r="D384" s="166"/>
      <c r="E384" s="168"/>
      <c r="F384" s="166"/>
      <c r="G384" s="3" t="s">
        <v>507</v>
      </c>
      <c r="H384" s="5">
        <v>1</v>
      </c>
      <c r="I384" s="5">
        <f t="shared" si="37"/>
        <v>1</v>
      </c>
      <c r="J384" s="5">
        <f t="shared" si="38"/>
        <v>1</v>
      </c>
      <c r="K384" s="9"/>
      <c r="L384" s="169"/>
      <c r="M384" s="168"/>
      <c r="N384" s="23"/>
      <c r="O384" s="23"/>
      <c r="P384" s="25">
        <v>1</v>
      </c>
      <c r="Q384" s="23"/>
      <c r="R384" s="23"/>
      <c r="S384" s="25">
        <v>1</v>
      </c>
      <c r="T384" s="23"/>
      <c r="U384" s="23"/>
      <c r="V384" s="25">
        <v>1</v>
      </c>
      <c r="W384" s="23"/>
      <c r="X384" s="23"/>
      <c r="Y384" s="25">
        <v>1</v>
      </c>
    </row>
    <row r="385" spans="1:25" ht="56.25" x14ac:dyDescent="0.25">
      <c r="A385" s="167"/>
      <c r="B385" s="166"/>
      <c r="C385" s="166"/>
      <c r="D385" s="166"/>
      <c r="E385" s="168"/>
      <c r="F385" s="166"/>
      <c r="G385" s="3" t="s">
        <v>508</v>
      </c>
      <c r="H385" s="5">
        <v>1</v>
      </c>
      <c r="I385" s="5">
        <f t="shared" si="37"/>
        <v>1</v>
      </c>
      <c r="J385" s="5">
        <f t="shared" si="38"/>
        <v>1</v>
      </c>
      <c r="K385" s="9"/>
      <c r="L385" s="169"/>
      <c r="M385" s="168"/>
      <c r="N385" s="23"/>
      <c r="O385" s="23"/>
      <c r="P385" s="25">
        <v>1</v>
      </c>
      <c r="Q385" s="23"/>
      <c r="R385" s="23"/>
      <c r="S385" s="25">
        <v>1</v>
      </c>
      <c r="T385" s="23"/>
      <c r="U385" s="23"/>
      <c r="V385" s="25">
        <v>1</v>
      </c>
      <c r="W385" s="23"/>
      <c r="X385" s="23"/>
      <c r="Y385" s="25">
        <v>1</v>
      </c>
    </row>
    <row r="386" spans="1:25" ht="56.25" x14ac:dyDescent="0.25">
      <c r="A386" s="167"/>
      <c r="B386" s="166"/>
      <c r="C386" s="166"/>
      <c r="D386" s="166"/>
      <c r="E386" s="168"/>
      <c r="F386" s="166"/>
      <c r="G386" s="3" t="s">
        <v>509</v>
      </c>
      <c r="H386" s="5">
        <v>1</v>
      </c>
      <c r="I386" s="5">
        <f t="shared" si="37"/>
        <v>1</v>
      </c>
      <c r="J386" s="5">
        <f t="shared" si="38"/>
        <v>1</v>
      </c>
      <c r="K386" s="9"/>
      <c r="L386" s="169"/>
      <c r="M386" s="168"/>
      <c r="N386" s="23"/>
      <c r="O386" s="23"/>
      <c r="P386" s="25">
        <v>1</v>
      </c>
      <c r="Q386" s="23"/>
      <c r="R386" s="23"/>
      <c r="S386" s="25">
        <v>1</v>
      </c>
      <c r="T386" s="23"/>
      <c r="U386" s="23"/>
      <c r="V386" s="25">
        <v>1</v>
      </c>
      <c r="W386" s="23"/>
      <c r="X386" s="23"/>
      <c r="Y386" s="25">
        <v>1</v>
      </c>
    </row>
    <row r="387" spans="1:25" ht="56.25" x14ac:dyDescent="0.25">
      <c r="A387" s="167"/>
      <c r="B387" s="166"/>
      <c r="C387" s="166"/>
      <c r="D387" s="166"/>
      <c r="E387" s="168"/>
      <c r="F387" s="166"/>
      <c r="G387" s="3" t="s">
        <v>509</v>
      </c>
      <c r="H387" s="5">
        <v>1</v>
      </c>
      <c r="I387" s="5">
        <f t="shared" si="37"/>
        <v>1</v>
      </c>
      <c r="J387" s="5">
        <f t="shared" si="38"/>
        <v>1</v>
      </c>
      <c r="K387" s="9"/>
      <c r="L387" s="169"/>
      <c r="M387" s="168"/>
      <c r="N387" s="23"/>
      <c r="O387" s="23"/>
      <c r="P387" s="25">
        <v>1</v>
      </c>
      <c r="Q387" s="23"/>
      <c r="R387" s="23"/>
      <c r="S387" s="25">
        <v>1</v>
      </c>
      <c r="T387" s="23"/>
      <c r="U387" s="23"/>
      <c r="V387" s="25">
        <v>1</v>
      </c>
      <c r="W387" s="23"/>
      <c r="X387" s="23"/>
      <c r="Y387" s="25">
        <v>1</v>
      </c>
    </row>
    <row r="388" spans="1:25" ht="56.25" x14ac:dyDescent="0.25">
      <c r="A388" s="167"/>
      <c r="B388" s="166"/>
      <c r="C388" s="166"/>
      <c r="D388" s="166"/>
      <c r="E388" s="168"/>
      <c r="F388" s="166"/>
      <c r="G388" s="3" t="s">
        <v>510</v>
      </c>
      <c r="H388" s="5">
        <v>1</v>
      </c>
      <c r="I388" s="5">
        <f t="shared" si="37"/>
        <v>1</v>
      </c>
      <c r="J388" s="5">
        <f t="shared" si="38"/>
        <v>1</v>
      </c>
      <c r="K388" s="9"/>
      <c r="L388" s="169"/>
      <c r="M388" s="168"/>
      <c r="N388" s="23"/>
      <c r="O388" s="23"/>
      <c r="P388" s="25">
        <v>1</v>
      </c>
      <c r="Q388" s="23"/>
      <c r="R388" s="23"/>
      <c r="S388" s="25">
        <v>1</v>
      </c>
      <c r="T388" s="23"/>
      <c r="U388" s="23"/>
      <c r="V388" s="25">
        <v>1</v>
      </c>
      <c r="W388" s="23"/>
      <c r="X388" s="23"/>
      <c r="Y388" s="25">
        <v>1</v>
      </c>
    </row>
    <row r="389" spans="1:25" ht="131.25" x14ac:dyDescent="0.3">
      <c r="A389" s="23">
        <v>2</v>
      </c>
      <c r="B389" s="9" t="s">
        <v>39</v>
      </c>
      <c r="C389" s="9" t="s">
        <v>40</v>
      </c>
      <c r="D389" s="9" t="s">
        <v>41</v>
      </c>
      <c r="E389" s="9" t="s">
        <v>511</v>
      </c>
      <c r="F389" s="9" t="s">
        <v>512</v>
      </c>
      <c r="G389" s="9" t="s">
        <v>513</v>
      </c>
      <c r="H389" s="1">
        <v>1</v>
      </c>
      <c r="I389" s="1">
        <f>+N389</f>
        <v>1</v>
      </c>
      <c r="J389" s="5">
        <f>+I389/H389</f>
        <v>1</v>
      </c>
      <c r="K389" s="9"/>
      <c r="L389" s="10">
        <v>0</v>
      </c>
      <c r="M389" s="9"/>
      <c r="N389" s="21">
        <v>1</v>
      </c>
      <c r="O389" s="23"/>
      <c r="P389" s="118"/>
      <c r="Q389" s="23"/>
      <c r="R389" s="23"/>
      <c r="S389" s="23"/>
      <c r="T389" s="23"/>
      <c r="U389" s="23"/>
      <c r="V389" s="23"/>
      <c r="W389" s="23"/>
      <c r="X389" s="23"/>
      <c r="Y389" s="23"/>
    </row>
    <row r="390" spans="1:25" ht="150" x14ac:dyDescent="0.3">
      <c r="A390" s="23">
        <v>4</v>
      </c>
      <c r="B390" s="9" t="s">
        <v>39</v>
      </c>
      <c r="C390" s="9" t="s">
        <v>40</v>
      </c>
      <c r="D390" s="9" t="s">
        <v>51</v>
      </c>
      <c r="E390" s="9" t="s">
        <v>52</v>
      </c>
      <c r="F390" s="55" t="s">
        <v>53</v>
      </c>
      <c r="G390" s="9" t="s">
        <v>54</v>
      </c>
      <c r="H390" s="5">
        <v>0.2</v>
      </c>
      <c r="I390" s="5"/>
      <c r="J390" s="5"/>
      <c r="K390" s="9" t="s">
        <v>55</v>
      </c>
      <c r="L390" s="10">
        <v>0</v>
      </c>
      <c r="M390" s="9" t="s">
        <v>56</v>
      </c>
      <c r="N390" s="32"/>
      <c r="O390" s="32"/>
      <c r="P390" s="32"/>
      <c r="Q390" s="32"/>
      <c r="R390" s="32"/>
      <c r="S390" s="25">
        <v>0.05</v>
      </c>
      <c r="T390" s="32"/>
      <c r="U390" s="32"/>
      <c r="V390" s="25">
        <v>0.05</v>
      </c>
      <c r="W390" s="32"/>
      <c r="X390" s="32"/>
      <c r="Y390" s="25">
        <v>0.1</v>
      </c>
    </row>
    <row r="391" spans="1:25" ht="225" x14ac:dyDescent="0.3">
      <c r="A391" s="23">
        <f>1+A390</f>
        <v>5</v>
      </c>
      <c r="B391" s="9" t="s">
        <v>39</v>
      </c>
      <c r="C391" s="9" t="s">
        <v>40</v>
      </c>
      <c r="D391" s="9" t="s">
        <v>41</v>
      </c>
      <c r="E391" s="9" t="s">
        <v>47</v>
      </c>
      <c r="F391" s="55" t="s">
        <v>48</v>
      </c>
      <c r="G391" s="9" t="s">
        <v>49</v>
      </c>
      <c r="H391" s="16">
        <v>3</v>
      </c>
      <c r="I391" s="16">
        <v>3</v>
      </c>
      <c r="J391" s="5">
        <f>+I391/H391</f>
        <v>1</v>
      </c>
      <c r="K391" s="9" t="s">
        <v>50</v>
      </c>
      <c r="L391" s="10">
        <v>0</v>
      </c>
      <c r="M391" s="9" t="s">
        <v>25</v>
      </c>
      <c r="N391" s="39"/>
      <c r="O391" s="39"/>
      <c r="P391" s="39"/>
      <c r="Q391" s="36">
        <v>1</v>
      </c>
      <c r="R391" s="36">
        <v>1</v>
      </c>
      <c r="S391" s="39"/>
      <c r="T391" s="36">
        <v>1</v>
      </c>
      <c r="U391" s="39"/>
      <c r="V391" s="39"/>
      <c r="W391" s="39"/>
      <c r="X391" s="39"/>
      <c r="Y391" s="39"/>
    </row>
    <row r="392" spans="1:25" ht="20.25" x14ac:dyDescent="0.25">
      <c r="A392" s="171" t="s">
        <v>557</v>
      </c>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row>
    <row r="393" spans="1:25" x14ac:dyDescent="0.25">
      <c r="A393" s="172" t="s">
        <v>2</v>
      </c>
      <c r="B393" s="172" t="s">
        <v>3</v>
      </c>
      <c r="C393" s="172" t="s">
        <v>4</v>
      </c>
      <c r="D393" s="172" t="s">
        <v>5</v>
      </c>
      <c r="E393" s="172" t="s">
        <v>6</v>
      </c>
      <c r="F393" s="173" t="s">
        <v>7</v>
      </c>
      <c r="G393" s="173" t="s">
        <v>8</v>
      </c>
      <c r="H393" s="172" t="s">
        <v>9</v>
      </c>
      <c r="I393" s="172" t="s">
        <v>10</v>
      </c>
      <c r="J393" s="173" t="s">
        <v>11</v>
      </c>
      <c r="K393" s="173" t="s">
        <v>12</v>
      </c>
      <c r="L393" s="173" t="s">
        <v>13</v>
      </c>
      <c r="M393" s="173" t="s">
        <v>14</v>
      </c>
      <c r="N393" s="172" t="s">
        <v>15</v>
      </c>
      <c r="O393" s="172"/>
      <c r="P393" s="172"/>
      <c r="Q393" s="172" t="s">
        <v>16</v>
      </c>
      <c r="R393" s="172"/>
      <c r="S393" s="172"/>
      <c r="T393" s="172" t="s">
        <v>17</v>
      </c>
      <c r="U393" s="172"/>
      <c r="V393" s="172"/>
      <c r="W393" s="172" t="s">
        <v>18</v>
      </c>
      <c r="X393" s="172"/>
      <c r="Y393" s="172"/>
    </row>
    <row r="394" spans="1:25" x14ac:dyDescent="0.25">
      <c r="A394" s="172"/>
      <c r="B394" s="172"/>
      <c r="C394" s="172"/>
      <c r="D394" s="172"/>
      <c r="E394" s="172"/>
      <c r="F394" s="173"/>
      <c r="G394" s="173"/>
      <c r="H394" s="172"/>
      <c r="I394" s="172"/>
      <c r="J394" s="173"/>
      <c r="K394" s="173"/>
      <c r="L394" s="173"/>
      <c r="M394" s="173"/>
      <c r="N394" s="172"/>
      <c r="O394" s="172"/>
      <c r="P394" s="172"/>
      <c r="Q394" s="172"/>
      <c r="R394" s="172"/>
      <c r="S394" s="172"/>
      <c r="T394" s="172"/>
      <c r="U394" s="172"/>
      <c r="V394" s="172"/>
      <c r="W394" s="172"/>
      <c r="X394" s="172"/>
      <c r="Y394" s="172"/>
    </row>
    <row r="395" spans="1:25" ht="18.75" x14ac:dyDescent="0.25">
      <c r="A395" s="172"/>
      <c r="B395" s="172"/>
      <c r="C395" s="172"/>
      <c r="D395" s="172"/>
      <c r="E395" s="172"/>
      <c r="F395" s="173"/>
      <c r="G395" s="173"/>
      <c r="H395" s="172"/>
      <c r="I395" s="172" t="s">
        <v>19</v>
      </c>
      <c r="J395" s="173" t="s">
        <v>11</v>
      </c>
      <c r="K395" s="173"/>
      <c r="L395" s="173"/>
      <c r="M395" s="173"/>
      <c r="N395" s="35">
        <v>1</v>
      </c>
      <c r="O395" s="35">
        <v>2</v>
      </c>
      <c r="P395" s="35">
        <v>3</v>
      </c>
      <c r="Q395" s="35">
        <v>1</v>
      </c>
      <c r="R395" s="35">
        <v>2</v>
      </c>
      <c r="S395" s="35">
        <v>3</v>
      </c>
      <c r="T395" s="35">
        <v>1</v>
      </c>
      <c r="U395" s="35">
        <v>2</v>
      </c>
      <c r="V395" s="35">
        <v>3</v>
      </c>
      <c r="W395" s="35">
        <v>1</v>
      </c>
      <c r="X395" s="35">
        <v>2</v>
      </c>
      <c r="Y395" s="35">
        <v>3</v>
      </c>
    </row>
    <row r="396" spans="1:25" ht="141.75" x14ac:dyDescent="0.25">
      <c r="A396" s="167">
        <v>1</v>
      </c>
      <c r="B396" s="168" t="s">
        <v>20</v>
      </c>
      <c r="C396" s="168" t="s">
        <v>58</v>
      </c>
      <c r="D396" s="168" t="s">
        <v>59</v>
      </c>
      <c r="E396" s="2" t="s">
        <v>558</v>
      </c>
      <c r="F396" s="13" t="s">
        <v>559</v>
      </c>
      <c r="G396" s="60" t="s">
        <v>621</v>
      </c>
      <c r="H396" s="1">
        <v>15</v>
      </c>
      <c r="I396" s="16">
        <f>+AVERAGE(N396:Y396)</f>
        <v>1.25</v>
      </c>
      <c r="J396" s="153" t="str">
        <f>+IF(I396=10,"100%",IF(I396=11,"100%",IF(I396=12,"100%",IF(I396=13,"100%",IF(I396=14,"100%",IF(I396&lt;=15,"100%","0%"))))))</f>
        <v>100%</v>
      </c>
      <c r="K396" s="168" t="s">
        <v>560</v>
      </c>
      <c r="L396" s="169" t="s">
        <v>561</v>
      </c>
      <c r="M396" s="168" t="s">
        <v>62</v>
      </c>
      <c r="N396" s="21">
        <v>15</v>
      </c>
      <c r="O396" s="21">
        <f>+'[1]POA 2023'!$O$6</f>
        <v>0</v>
      </c>
      <c r="P396" s="21">
        <f>+'[1]POA 2023'!$P$6</f>
        <v>0</v>
      </c>
      <c r="Q396" s="21">
        <f>+'[1]POA 2023'!$Q$6</f>
        <v>0</v>
      </c>
      <c r="R396" s="21">
        <f>+'[1]POA 2023'!$R$6</f>
        <v>0</v>
      </c>
      <c r="S396" s="21">
        <f>+'[1]POA 2023'!$S$6</f>
        <v>0</v>
      </c>
      <c r="T396" s="21">
        <f>+'[1]POA 2023'!$T$6</f>
        <v>0</v>
      </c>
      <c r="U396" s="21">
        <f>+'[1]POA 2023'!$U$6</f>
        <v>0</v>
      </c>
      <c r="V396" s="21">
        <f>+'[1]POA 2023'!$V$6</f>
        <v>0</v>
      </c>
      <c r="W396" s="21">
        <f>+'[1]POA 2023'!$W$6</f>
        <v>0</v>
      </c>
      <c r="X396" s="21">
        <f>+'[1]POA 2023'!$X$6</f>
        <v>0</v>
      </c>
      <c r="Y396" s="21">
        <f>+'[1]POA 2023'!$Y$6</f>
        <v>0</v>
      </c>
    </row>
    <row r="397" spans="1:25" ht="131.25" x14ac:dyDescent="0.25">
      <c r="A397" s="167"/>
      <c r="B397" s="168"/>
      <c r="C397" s="168"/>
      <c r="D397" s="168"/>
      <c r="E397" s="2" t="s">
        <v>562</v>
      </c>
      <c r="F397" s="15" t="s">
        <v>563</v>
      </c>
      <c r="G397" s="60" t="s">
        <v>564</v>
      </c>
      <c r="H397" s="8">
        <v>1</v>
      </c>
      <c r="I397" s="5">
        <f t="shared" ref="I397:I400" si="39">+AVERAGE(N397:Y397)</f>
        <v>8.3333333333333329E-2</v>
      </c>
      <c r="J397" s="165">
        <f>+I397/H397</f>
        <v>8.3333333333333329E-2</v>
      </c>
      <c r="K397" s="168"/>
      <c r="L397" s="169"/>
      <c r="M397" s="168"/>
      <c r="N397" s="25">
        <f>+'[1]POA 2023'!$N$7</f>
        <v>1</v>
      </c>
      <c r="O397" s="25">
        <f>+'[1]POA 2023'!$O$7</f>
        <v>0</v>
      </c>
      <c r="P397" s="25">
        <f>+'[1]POA 2023'!$P$7</f>
        <v>0</v>
      </c>
      <c r="Q397" s="25">
        <f>+'[1]POA 2023'!$Q$7</f>
        <v>0</v>
      </c>
      <c r="R397" s="25">
        <f>+'[1]POA 2023'!$R$7</f>
        <v>0</v>
      </c>
      <c r="S397" s="25">
        <f>+'[1]POA 2023'!$S$7</f>
        <v>0</v>
      </c>
      <c r="T397" s="25">
        <f>+'[1]POA 2023'!$T$7</f>
        <v>0</v>
      </c>
      <c r="U397" s="25">
        <f>+'[1]POA 2023'!$U$7</f>
        <v>0</v>
      </c>
      <c r="V397" s="25">
        <f>+'[1]POA 2023'!$V$7</f>
        <v>0</v>
      </c>
      <c r="W397" s="25">
        <f>+'[1]POA 2023'!$W$7</f>
        <v>0</v>
      </c>
      <c r="X397" s="25">
        <f>+'[1]POA 2023'!$X$7</f>
        <v>0</v>
      </c>
      <c r="Y397" s="25">
        <f>+'[1]POA 2023'!$Y$7</f>
        <v>0</v>
      </c>
    </row>
    <row r="398" spans="1:25" ht="126" x14ac:dyDescent="0.25">
      <c r="A398" s="167"/>
      <c r="B398" s="168"/>
      <c r="C398" s="168"/>
      <c r="D398" s="168"/>
      <c r="E398" s="2" t="s">
        <v>565</v>
      </c>
      <c r="F398" s="170" t="s">
        <v>566</v>
      </c>
      <c r="G398" s="60" t="s">
        <v>567</v>
      </c>
      <c r="H398" s="8">
        <v>1</v>
      </c>
      <c r="I398" s="5">
        <f t="shared" si="39"/>
        <v>8.3333333333333329E-2</v>
      </c>
      <c r="J398" s="165">
        <f t="shared" ref="J398:J402" si="40">+I398/H398</f>
        <v>8.3333333333333329E-2</v>
      </c>
      <c r="K398" s="168"/>
      <c r="L398" s="169"/>
      <c r="M398" s="168"/>
      <c r="N398" s="25">
        <f>+'[1]POA 2023'!$N$8</f>
        <v>1</v>
      </c>
      <c r="O398" s="25">
        <f>+'[1]POA 2023'!$O$8</f>
        <v>0</v>
      </c>
      <c r="P398" s="25">
        <f>+'[1]POA 2023'!$P$8</f>
        <v>0</v>
      </c>
      <c r="Q398" s="25">
        <f>+'[1]POA 2023'!$Q$8</f>
        <v>0</v>
      </c>
      <c r="R398" s="25">
        <f>+'[1]POA 2023'!$R$8</f>
        <v>0</v>
      </c>
      <c r="S398" s="25">
        <f>+'[1]POA 2023'!$S$8</f>
        <v>0</v>
      </c>
      <c r="T398" s="25">
        <f>+'[1]POA 2023'!$T$8</f>
        <v>0</v>
      </c>
      <c r="U398" s="25">
        <f>+'[1]POA 2023'!$U$8</f>
        <v>0</v>
      </c>
      <c r="V398" s="25">
        <f>+'[1]POA 2023'!$V$8</f>
        <v>0</v>
      </c>
      <c r="W398" s="25">
        <f>+'[1]POA 2023'!$W$8</f>
        <v>0</v>
      </c>
      <c r="X398" s="25">
        <f>+'[1]POA 2023'!$X$8</f>
        <v>0</v>
      </c>
      <c r="Y398" s="25">
        <f>+'[1]POA 2023'!$Y$8</f>
        <v>0</v>
      </c>
    </row>
    <row r="399" spans="1:25" ht="204.75" x14ac:dyDescent="0.25">
      <c r="A399" s="167"/>
      <c r="B399" s="168"/>
      <c r="C399" s="168"/>
      <c r="D399" s="168"/>
      <c r="E399" s="139" t="s">
        <v>568</v>
      </c>
      <c r="F399" s="170"/>
      <c r="G399" s="60" t="s">
        <v>569</v>
      </c>
      <c r="H399" s="8">
        <v>1</v>
      </c>
      <c r="I399" s="5">
        <f t="shared" si="39"/>
        <v>8.3333333333333329E-2</v>
      </c>
      <c r="J399" s="165">
        <f t="shared" si="40"/>
        <v>8.3333333333333329E-2</v>
      </c>
      <c r="K399" s="168"/>
      <c r="L399" s="169"/>
      <c r="M399" s="168"/>
      <c r="N399" s="25">
        <f>+'[1]POA 2023'!$N$9</f>
        <v>1</v>
      </c>
      <c r="O399" s="25">
        <f>+'[1]POA 2023'!$O$9</f>
        <v>0</v>
      </c>
      <c r="P399" s="25">
        <f>+'[1]POA 2023'!$P$9</f>
        <v>0</v>
      </c>
      <c r="Q399" s="25">
        <f>+'[1]POA 2023'!$Q$9</f>
        <v>0</v>
      </c>
      <c r="R399" s="25">
        <f>+'[1]POA 2023'!$R$9</f>
        <v>0</v>
      </c>
      <c r="S399" s="25">
        <f>+'[1]POA 2023'!$S$9</f>
        <v>0</v>
      </c>
      <c r="T399" s="25">
        <f>+'[1]POA 2023'!$T$9</f>
        <v>0</v>
      </c>
      <c r="U399" s="25">
        <f>+'[1]POA 2023'!$U$9</f>
        <v>0</v>
      </c>
      <c r="V399" s="25">
        <f>+'[1]POA 2023'!$V$9</f>
        <v>0</v>
      </c>
      <c r="W399" s="25">
        <f>+'[1]POA 2023'!$W$9</f>
        <v>0</v>
      </c>
      <c r="X399" s="25">
        <f>+'[1]POA 2023'!$X$9</f>
        <v>0</v>
      </c>
      <c r="Y399" s="25">
        <f>+'[1]POA 2023'!$Y$9</f>
        <v>0</v>
      </c>
    </row>
    <row r="400" spans="1:25" ht="126" x14ac:dyDescent="0.25">
      <c r="A400" s="167"/>
      <c r="B400" s="168"/>
      <c r="C400" s="168"/>
      <c r="D400" s="168"/>
      <c r="E400" s="139" t="s">
        <v>570</v>
      </c>
      <c r="F400" s="13" t="s">
        <v>571</v>
      </c>
      <c r="G400" s="60" t="s">
        <v>572</v>
      </c>
      <c r="H400" s="8">
        <v>1</v>
      </c>
      <c r="I400" s="5">
        <f t="shared" si="39"/>
        <v>8.3333333333333329E-2</v>
      </c>
      <c r="J400" s="165">
        <f t="shared" si="40"/>
        <v>8.3333333333333329E-2</v>
      </c>
      <c r="K400" s="168"/>
      <c r="L400" s="169"/>
      <c r="M400" s="168"/>
      <c r="N400" s="25">
        <f>+'[1]POA 2023'!$N$10</f>
        <v>1</v>
      </c>
      <c r="O400" s="25">
        <f>+'[1]POA 2023'!$O$10</f>
        <v>0</v>
      </c>
      <c r="P400" s="25">
        <f>+'[1]POA 2023'!$P$10</f>
        <v>0</v>
      </c>
      <c r="Q400" s="25">
        <f>+'[1]POA 2023'!$Q$10</f>
        <v>0</v>
      </c>
      <c r="R400" s="25">
        <f>+'[1]POA 2023'!$R$10</f>
        <v>0</v>
      </c>
      <c r="S400" s="25">
        <f>+'[1]POA 2023'!$S$10</f>
        <v>0</v>
      </c>
      <c r="T400" s="25">
        <f>+'[1]POA 2023'!$T$10</f>
        <v>0</v>
      </c>
      <c r="U400" s="25">
        <f>+'[1]POA 2023'!$U$10</f>
        <v>0</v>
      </c>
      <c r="V400" s="25">
        <f>+'[1]POA 2023'!$V$10</f>
        <v>0</v>
      </c>
      <c r="W400" s="25">
        <f>+'[1]POA 2023'!$W$10</f>
        <v>0</v>
      </c>
      <c r="X400" s="25">
        <f>+'[1]POA 2023'!$X$10</f>
        <v>0</v>
      </c>
      <c r="Y400" s="25">
        <f>+'[1]POA 2023'!$Y$10</f>
        <v>0</v>
      </c>
    </row>
    <row r="401" spans="1:25" ht="131.25" x14ac:dyDescent="0.25">
      <c r="A401" s="23">
        <v>4</v>
      </c>
      <c r="B401" s="9" t="s">
        <v>39</v>
      </c>
      <c r="C401" s="9" t="s">
        <v>40</v>
      </c>
      <c r="D401" s="9" t="s">
        <v>51</v>
      </c>
      <c r="E401" s="13" t="s">
        <v>52</v>
      </c>
      <c r="F401" s="13" t="s">
        <v>63</v>
      </c>
      <c r="G401" s="13" t="s">
        <v>54</v>
      </c>
      <c r="H401" s="19">
        <v>0.2</v>
      </c>
      <c r="I401" s="19">
        <f>+S401+V401+Y401</f>
        <v>0</v>
      </c>
      <c r="J401" s="165">
        <f t="shared" si="40"/>
        <v>0</v>
      </c>
      <c r="K401" s="17" t="s">
        <v>55</v>
      </c>
      <c r="L401" s="75">
        <v>0</v>
      </c>
      <c r="M401" s="11" t="s">
        <v>56</v>
      </c>
      <c r="N401" s="23"/>
      <c r="O401" s="23"/>
      <c r="P401" s="23"/>
      <c r="Q401" s="23"/>
      <c r="R401" s="23"/>
      <c r="S401" s="25">
        <f>+'[1]POA 2023'!$S$11</f>
        <v>0</v>
      </c>
      <c r="T401" s="23"/>
      <c r="U401" s="23"/>
      <c r="V401" s="25">
        <f>+'[1]POA 2023'!$V$11</f>
        <v>0</v>
      </c>
      <c r="W401" s="23"/>
      <c r="X401" s="23"/>
      <c r="Y401" s="25">
        <f>+'[1]POA 2023'!$Y$11</f>
        <v>0</v>
      </c>
    </row>
    <row r="402" spans="1:25" ht="225" x14ac:dyDescent="0.25">
      <c r="A402" s="23">
        <v>5</v>
      </c>
      <c r="B402" s="9" t="s">
        <v>39</v>
      </c>
      <c r="C402" s="9" t="s">
        <v>40</v>
      </c>
      <c r="D402" s="9" t="s">
        <v>41</v>
      </c>
      <c r="E402" s="13" t="s">
        <v>47</v>
      </c>
      <c r="F402" s="15" t="s">
        <v>48</v>
      </c>
      <c r="G402" s="13" t="s">
        <v>49</v>
      </c>
      <c r="H402" s="11">
        <v>5</v>
      </c>
      <c r="I402" s="11">
        <f>+Q402+R402+S402+T402+W402</f>
        <v>0</v>
      </c>
      <c r="J402" s="165">
        <f t="shared" si="40"/>
        <v>0</v>
      </c>
      <c r="K402" s="17" t="s">
        <v>50</v>
      </c>
      <c r="L402" s="75">
        <v>0</v>
      </c>
      <c r="M402" s="9" t="s">
        <v>25</v>
      </c>
      <c r="N402" s="39"/>
      <c r="O402" s="39"/>
      <c r="P402" s="39"/>
      <c r="Q402" s="36">
        <f>+'[1]POA 2023'!$Q$12</f>
        <v>0</v>
      </c>
      <c r="R402" s="36">
        <f>+'[1]POA 2023'!$R$12</f>
        <v>0</v>
      </c>
      <c r="S402" s="36">
        <f>+'[1]POA 2023'!$S$12</f>
        <v>0</v>
      </c>
      <c r="T402" s="36">
        <f>+'[1]POA 2023'!$T$12</f>
        <v>0</v>
      </c>
      <c r="U402" s="39"/>
      <c r="V402" s="39"/>
      <c r="W402" s="36">
        <f>+'[1]POA 2023'!$W$12</f>
        <v>0</v>
      </c>
      <c r="X402" s="39"/>
      <c r="Y402" s="39"/>
    </row>
  </sheetData>
  <mergeCells count="718">
    <mergeCell ref="A172:A177"/>
    <mergeCell ref="B172:B177"/>
    <mergeCell ref="C172:C177"/>
    <mergeCell ref="D172:D177"/>
    <mergeCell ref="E172:E177"/>
    <mergeCell ref="F172:F177"/>
    <mergeCell ref="K172:K177"/>
    <mergeCell ref="L172:L177"/>
    <mergeCell ref="M172:M177"/>
    <mergeCell ref="A166:Y166"/>
    <mergeCell ref="A167:A169"/>
    <mergeCell ref="B167:B169"/>
    <mergeCell ref="C167:C169"/>
    <mergeCell ref="D167:D169"/>
    <mergeCell ref="E167:E169"/>
    <mergeCell ref="F167:F169"/>
    <mergeCell ref="G167:G169"/>
    <mergeCell ref="H167:H169"/>
    <mergeCell ref="I167:I169"/>
    <mergeCell ref="J167:J169"/>
    <mergeCell ref="K167:K169"/>
    <mergeCell ref="L167:L169"/>
    <mergeCell ref="M167:M169"/>
    <mergeCell ref="N167:P168"/>
    <mergeCell ref="Q167:S168"/>
    <mergeCell ref="T167:V168"/>
    <mergeCell ref="W167:Y168"/>
    <mergeCell ref="A106:A108"/>
    <mergeCell ref="B106:B112"/>
    <mergeCell ref="C106:C112"/>
    <mergeCell ref="D106:D112"/>
    <mergeCell ref="E106:E108"/>
    <mergeCell ref="F106:F108"/>
    <mergeCell ref="K106:K112"/>
    <mergeCell ref="L106:L115"/>
    <mergeCell ref="M106:M115"/>
    <mergeCell ref="F110:F111"/>
    <mergeCell ref="B113:B115"/>
    <mergeCell ref="C113:C115"/>
    <mergeCell ref="D113:D115"/>
    <mergeCell ref="K113:K114"/>
    <mergeCell ref="A102:Y102"/>
    <mergeCell ref="A103:A105"/>
    <mergeCell ref="B103:B105"/>
    <mergeCell ref="C103:C105"/>
    <mergeCell ref="D103:D105"/>
    <mergeCell ref="E103:E105"/>
    <mergeCell ref="F103:F105"/>
    <mergeCell ref="G103:G105"/>
    <mergeCell ref="H103:H105"/>
    <mergeCell ref="I103:I105"/>
    <mergeCell ref="J103:J105"/>
    <mergeCell ref="K103:K105"/>
    <mergeCell ref="L103:L105"/>
    <mergeCell ref="M103:M105"/>
    <mergeCell ref="N103:P104"/>
    <mergeCell ref="Q103:S104"/>
    <mergeCell ref="T103:V104"/>
    <mergeCell ref="W103:Y104"/>
    <mergeCell ref="A337:Y337"/>
    <mergeCell ref="A338:A340"/>
    <mergeCell ref="B338:B340"/>
    <mergeCell ref="C338:C340"/>
    <mergeCell ref="D338:D340"/>
    <mergeCell ref="E338:E340"/>
    <mergeCell ref="F338:F340"/>
    <mergeCell ref="G338:G340"/>
    <mergeCell ref="H338:H340"/>
    <mergeCell ref="I338:I340"/>
    <mergeCell ref="J338:J340"/>
    <mergeCell ref="K338:K340"/>
    <mergeCell ref="L338:L340"/>
    <mergeCell ref="M338:M340"/>
    <mergeCell ref="N338:P339"/>
    <mergeCell ref="Q338:S339"/>
    <mergeCell ref="T338:V339"/>
    <mergeCell ref="W338:Y339"/>
    <mergeCell ref="D331:D332"/>
    <mergeCell ref="E331:E332"/>
    <mergeCell ref="F331:F332"/>
    <mergeCell ref="A327:A329"/>
    <mergeCell ref="B327:B329"/>
    <mergeCell ref="C327:C329"/>
    <mergeCell ref="D327:D329"/>
    <mergeCell ref="E327:E329"/>
    <mergeCell ref="F327:F329"/>
    <mergeCell ref="A331:A332"/>
    <mergeCell ref="B331:B332"/>
    <mergeCell ref="C331:C332"/>
    <mergeCell ref="M270:M272"/>
    <mergeCell ref="A274:A275"/>
    <mergeCell ref="B274:B275"/>
    <mergeCell ref="C274:C275"/>
    <mergeCell ref="D274:D275"/>
    <mergeCell ref="E274:E275"/>
    <mergeCell ref="F274:F275"/>
    <mergeCell ref="M274:M275"/>
    <mergeCell ref="A278:Y278"/>
    <mergeCell ref="G327:G329"/>
    <mergeCell ref="H327:H329"/>
    <mergeCell ref="I327:I329"/>
    <mergeCell ref="A270:A273"/>
    <mergeCell ref="B270:B273"/>
    <mergeCell ref="C270:C273"/>
    <mergeCell ref="D270:D273"/>
    <mergeCell ref="E270:E273"/>
    <mergeCell ref="F270:F273"/>
    <mergeCell ref="A279:A281"/>
    <mergeCell ref="B279:B281"/>
    <mergeCell ref="C279:C281"/>
    <mergeCell ref="A326:Y326"/>
    <mergeCell ref="J327:J329"/>
    <mergeCell ref="K327:K329"/>
    <mergeCell ref="F279:F281"/>
    <mergeCell ref="G279:G281"/>
    <mergeCell ref="H279:H281"/>
    <mergeCell ref="I279:I281"/>
    <mergeCell ref="J279:J281"/>
    <mergeCell ref="K279:K281"/>
    <mergeCell ref="L279:L281"/>
    <mergeCell ref="M279:M281"/>
    <mergeCell ref="N279:P280"/>
    <mergeCell ref="A263:Y263"/>
    <mergeCell ref="A264:A266"/>
    <mergeCell ref="B264:B266"/>
    <mergeCell ref="C264:C266"/>
    <mergeCell ref="D264:D266"/>
    <mergeCell ref="E264:E266"/>
    <mergeCell ref="F264:F266"/>
    <mergeCell ref="G264:G266"/>
    <mergeCell ref="H264:H266"/>
    <mergeCell ref="I264:I266"/>
    <mergeCell ref="N264:P265"/>
    <mergeCell ref="Q264:S265"/>
    <mergeCell ref="T264:V265"/>
    <mergeCell ref="W264:Y265"/>
    <mergeCell ref="J264:J266"/>
    <mergeCell ref="K264:K266"/>
    <mergeCell ref="L264:L266"/>
    <mergeCell ref="M264:M266"/>
    <mergeCell ref="A252:Y252"/>
    <mergeCell ref="A253:A255"/>
    <mergeCell ref="B253:B255"/>
    <mergeCell ref="C253:C255"/>
    <mergeCell ref="D253:D255"/>
    <mergeCell ref="E253:E255"/>
    <mergeCell ref="F253:F255"/>
    <mergeCell ref="G253:G255"/>
    <mergeCell ref="H253:H255"/>
    <mergeCell ref="I253:I255"/>
    <mergeCell ref="J253:J255"/>
    <mergeCell ref="K253:K255"/>
    <mergeCell ref="L253:L255"/>
    <mergeCell ref="M253:M255"/>
    <mergeCell ref="N253:P254"/>
    <mergeCell ref="Q253:S254"/>
    <mergeCell ref="T253:V254"/>
    <mergeCell ref="W253:Y254"/>
    <mergeCell ref="M221:M224"/>
    <mergeCell ref="A218:A220"/>
    <mergeCell ref="B218:B220"/>
    <mergeCell ref="C218:C220"/>
    <mergeCell ref="D218:D220"/>
    <mergeCell ref="E218:E220"/>
    <mergeCell ref="F218:F220"/>
    <mergeCell ref="A221:A224"/>
    <mergeCell ref="B221:B224"/>
    <mergeCell ref="C221:C224"/>
    <mergeCell ref="D221:D224"/>
    <mergeCell ref="E221:E224"/>
    <mergeCell ref="F221:F224"/>
    <mergeCell ref="A206:Y206"/>
    <mergeCell ref="A207:A209"/>
    <mergeCell ref="B207:B209"/>
    <mergeCell ref="C207:C209"/>
    <mergeCell ref="D207:D209"/>
    <mergeCell ref="E207:E209"/>
    <mergeCell ref="F207:F209"/>
    <mergeCell ref="G207:G209"/>
    <mergeCell ref="H207:H209"/>
    <mergeCell ref="I207:I209"/>
    <mergeCell ref="J207:J209"/>
    <mergeCell ref="K207:K209"/>
    <mergeCell ref="L207:L209"/>
    <mergeCell ref="M207:M209"/>
    <mergeCell ref="N207:P208"/>
    <mergeCell ref="Q207:S208"/>
    <mergeCell ref="T207:V208"/>
    <mergeCell ref="W207:Y208"/>
    <mergeCell ref="A194:Y194"/>
    <mergeCell ref="A195:A197"/>
    <mergeCell ref="B195:B197"/>
    <mergeCell ref="C195:C197"/>
    <mergeCell ref="D195:D197"/>
    <mergeCell ref="E195:E197"/>
    <mergeCell ref="F195:F197"/>
    <mergeCell ref="G195:G197"/>
    <mergeCell ref="H195:H197"/>
    <mergeCell ref="I195:I197"/>
    <mergeCell ref="J195:J197"/>
    <mergeCell ref="K195:K197"/>
    <mergeCell ref="L195:L197"/>
    <mergeCell ref="M195:M197"/>
    <mergeCell ref="N195:P196"/>
    <mergeCell ref="Q195:S196"/>
    <mergeCell ref="T195:V196"/>
    <mergeCell ref="W195:Y196"/>
    <mergeCell ref="F182:F184"/>
    <mergeCell ref="G182:G184"/>
    <mergeCell ref="H182:H184"/>
    <mergeCell ref="I182:I184"/>
    <mergeCell ref="T182:V183"/>
    <mergeCell ref="W182:Y183"/>
    <mergeCell ref="A185:A187"/>
    <mergeCell ref="B185:B187"/>
    <mergeCell ref="J182:J184"/>
    <mergeCell ref="K182:K184"/>
    <mergeCell ref="L182:L184"/>
    <mergeCell ref="M182:M184"/>
    <mergeCell ref="N182:P183"/>
    <mergeCell ref="Q182:S183"/>
    <mergeCell ref="C185:C187"/>
    <mergeCell ref="D185:D187"/>
    <mergeCell ref="E185:E187"/>
    <mergeCell ref="F185:F187"/>
    <mergeCell ref="M185:M187"/>
    <mergeCell ref="A93:A95"/>
    <mergeCell ref="B93:B99"/>
    <mergeCell ref="C93:C99"/>
    <mergeCell ref="D93:D99"/>
    <mergeCell ref="E93:E95"/>
    <mergeCell ref="F93:F95"/>
    <mergeCell ref="K93:K99"/>
    <mergeCell ref="L93:L100"/>
    <mergeCell ref="M93:M100"/>
    <mergeCell ref="F97:F98"/>
    <mergeCell ref="A89:Y89"/>
    <mergeCell ref="A90:A92"/>
    <mergeCell ref="B90:B92"/>
    <mergeCell ref="C90:C92"/>
    <mergeCell ref="D90:D92"/>
    <mergeCell ref="E90:E92"/>
    <mergeCell ref="F90:F92"/>
    <mergeCell ref="G90:G92"/>
    <mergeCell ref="H90:H92"/>
    <mergeCell ref="I90:I92"/>
    <mergeCell ref="J90:J92"/>
    <mergeCell ref="K90:K92"/>
    <mergeCell ref="L90:L92"/>
    <mergeCell ref="M90:M92"/>
    <mergeCell ref="N90:P91"/>
    <mergeCell ref="Q90:S91"/>
    <mergeCell ref="T90:V91"/>
    <mergeCell ref="W90:Y91"/>
    <mergeCell ref="M78:M87"/>
    <mergeCell ref="L78:L87"/>
    <mergeCell ref="A78:A80"/>
    <mergeCell ref="B78:B84"/>
    <mergeCell ref="C78:C84"/>
    <mergeCell ref="D78:D84"/>
    <mergeCell ref="E78:E80"/>
    <mergeCell ref="F78:F80"/>
    <mergeCell ref="K78:K84"/>
    <mergeCell ref="F82:F83"/>
    <mergeCell ref="B85:B87"/>
    <mergeCell ref="C85:C87"/>
    <mergeCell ref="D85:D87"/>
    <mergeCell ref="K85:K86"/>
    <mergeCell ref="L75:L77"/>
    <mergeCell ref="M75:M77"/>
    <mergeCell ref="N75:P76"/>
    <mergeCell ref="Q75:S76"/>
    <mergeCell ref="T75:V76"/>
    <mergeCell ref="W75:Y76"/>
    <mergeCell ref="A63:A65"/>
    <mergeCell ref="B63:B69"/>
    <mergeCell ref="C63:C69"/>
    <mergeCell ref="D63:D69"/>
    <mergeCell ref="E63:E65"/>
    <mergeCell ref="F63:F65"/>
    <mergeCell ref="K63:K69"/>
    <mergeCell ref="F67:F68"/>
    <mergeCell ref="B70:B72"/>
    <mergeCell ref="C70:C72"/>
    <mergeCell ref="D70:D72"/>
    <mergeCell ref="K70:K71"/>
    <mergeCell ref="C75:C77"/>
    <mergeCell ref="D75:D77"/>
    <mergeCell ref="E75:E77"/>
    <mergeCell ref="F75:F77"/>
    <mergeCell ref="G75:G77"/>
    <mergeCell ref="H75:H77"/>
    <mergeCell ref="I75:I77"/>
    <mergeCell ref="J75:J77"/>
    <mergeCell ref="K75:K77"/>
    <mergeCell ref="B55:B57"/>
    <mergeCell ref="C55:C57"/>
    <mergeCell ref="D55:D57"/>
    <mergeCell ref="F48:F50"/>
    <mergeCell ref="K48:K57"/>
    <mergeCell ref="L48:L58"/>
    <mergeCell ref="M48:M58"/>
    <mergeCell ref="F52:F53"/>
    <mergeCell ref="L63:L73"/>
    <mergeCell ref="A59:Y59"/>
    <mergeCell ref="A60:A62"/>
    <mergeCell ref="B60:B62"/>
    <mergeCell ref="C60:C62"/>
    <mergeCell ref="D60:D62"/>
    <mergeCell ref="E60:E62"/>
    <mergeCell ref="F60:F62"/>
    <mergeCell ref="G60:G62"/>
    <mergeCell ref="H60:H62"/>
    <mergeCell ref="I60:I62"/>
    <mergeCell ref="J60:J62"/>
    <mergeCell ref="K60:K62"/>
    <mergeCell ref="L60:L62"/>
    <mergeCell ref="M60:M62"/>
    <mergeCell ref="N60:P61"/>
    <mergeCell ref="A48:A50"/>
    <mergeCell ref="B48:B54"/>
    <mergeCell ref="C48:C54"/>
    <mergeCell ref="D48:D54"/>
    <mergeCell ref="E48:E50"/>
    <mergeCell ref="M45:M47"/>
    <mergeCell ref="N45:P46"/>
    <mergeCell ref="Q45:S46"/>
    <mergeCell ref="T45:V46"/>
    <mergeCell ref="W45:Y46"/>
    <mergeCell ref="A31:Y31"/>
    <mergeCell ref="K35:K41"/>
    <mergeCell ref="A44:Y44"/>
    <mergeCell ref="A45:A47"/>
    <mergeCell ref="B45:B47"/>
    <mergeCell ref="C45:C47"/>
    <mergeCell ref="D45:D47"/>
    <mergeCell ref="E45:E47"/>
    <mergeCell ref="F45:F47"/>
    <mergeCell ref="G45:G47"/>
    <mergeCell ref="H45:H47"/>
    <mergeCell ref="I45:I47"/>
    <mergeCell ref="J45:J47"/>
    <mergeCell ref="K45:K47"/>
    <mergeCell ref="L45:L47"/>
    <mergeCell ref="T32:V33"/>
    <mergeCell ref="W32:Y33"/>
    <mergeCell ref="A35:A37"/>
    <mergeCell ref="B35:B41"/>
    <mergeCell ref="C35:C41"/>
    <mergeCell ref="D35:D41"/>
    <mergeCell ref="E35:E37"/>
    <mergeCell ref="F35:F37"/>
    <mergeCell ref="L35:L43"/>
    <mergeCell ref="M35:M43"/>
    <mergeCell ref="F39:F40"/>
    <mergeCell ref="K32:K34"/>
    <mergeCell ref="L32:L34"/>
    <mergeCell ref="M32:M34"/>
    <mergeCell ref="N32:P33"/>
    <mergeCell ref="Q32:S33"/>
    <mergeCell ref="F32:F34"/>
    <mergeCell ref="G32:G34"/>
    <mergeCell ref="H32:H34"/>
    <mergeCell ref="I32:I34"/>
    <mergeCell ref="J32:J34"/>
    <mergeCell ref="A32:A34"/>
    <mergeCell ref="B32:B34"/>
    <mergeCell ref="C32:C34"/>
    <mergeCell ref="D32:D34"/>
    <mergeCell ref="E32:E34"/>
    <mergeCell ref="F22:F24"/>
    <mergeCell ref="K22:K28"/>
    <mergeCell ref="L22:L30"/>
    <mergeCell ref="M22:M30"/>
    <mergeCell ref="F26:F27"/>
    <mergeCell ref="A22:A24"/>
    <mergeCell ref="B22:B28"/>
    <mergeCell ref="C22:C28"/>
    <mergeCell ref="D22:D28"/>
    <mergeCell ref="E22:E24"/>
    <mergeCell ref="M19:M21"/>
    <mergeCell ref="N19:P20"/>
    <mergeCell ref="Q19:S20"/>
    <mergeCell ref="T19:V20"/>
    <mergeCell ref="W19:Y20"/>
    <mergeCell ref="A3:Y3"/>
    <mergeCell ref="A18:Y18"/>
    <mergeCell ref="A7:A9"/>
    <mergeCell ref="A19:A21"/>
    <mergeCell ref="B19:B21"/>
    <mergeCell ref="C19:C21"/>
    <mergeCell ref="D19:D21"/>
    <mergeCell ref="E19:E21"/>
    <mergeCell ref="F19:F21"/>
    <mergeCell ref="G19:G21"/>
    <mergeCell ref="H19:H21"/>
    <mergeCell ref="I19:I21"/>
    <mergeCell ref="J19:J21"/>
    <mergeCell ref="K19:K21"/>
    <mergeCell ref="L19:L21"/>
    <mergeCell ref="N4:P5"/>
    <mergeCell ref="E7:E9"/>
    <mergeCell ref="C7:C13"/>
    <mergeCell ref="L4:L6"/>
    <mergeCell ref="K7:K13"/>
    <mergeCell ref="M4:M6"/>
    <mergeCell ref="Q4:S5"/>
    <mergeCell ref="T4:V5"/>
    <mergeCell ref="W4:Y5"/>
    <mergeCell ref="I4:I6"/>
    <mergeCell ref="J4:J6"/>
    <mergeCell ref="K4:K6"/>
    <mergeCell ref="M7:M16"/>
    <mergeCell ref="K14:K15"/>
    <mergeCell ref="L7:L16"/>
    <mergeCell ref="A4:A6"/>
    <mergeCell ref="B4:B6"/>
    <mergeCell ref="C4:C6"/>
    <mergeCell ref="C14:C16"/>
    <mergeCell ref="D4:D6"/>
    <mergeCell ref="E4:E6"/>
    <mergeCell ref="F4:F6"/>
    <mergeCell ref="G4:G6"/>
    <mergeCell ref="H4:H6"/>
    <mergeCell ref="D14:D16"/>
    <mergeCell ref="B7:B13"/>
    <mergeCell ref="B14:B16"/>
    <mergeCell ref="F11:F12"/>
    <mergeCell ref="D7:D13"/>
    <mergeCell ref="F7:F9"/>
    <mergeCell ref="Q60:S61"/>
    <mergeCell ref="T60:V61"/>
    <mergeCell ref="W60:Y61"/>
    <mergeCell ref="A132:Y132"/>
    <mergeCell ref="A133:A135"/>
    <mergeCell ref="B133:B135"/>
    <mergeCell ref="C133:C135"/>
    <mergeCell ref="D133:D135"/>
    <mergeCell ref="E133:E135"/>
    <mergeCell ref="F133:F135"/>
    <mergeCell ref="G133:G135"/>
    <mergeCell ref="H133:H135"/>
    <mergeCell ref="I133:I135"/>
    <mergeCell ref="J133:J135"/>
    <mergeCell ref="K133:K135"/>
    <mergeCell ref="L133:L135"/>
    <mergeCell ref="M133:M135"/>
    <mergeCell ref="N133:P134"/>
    <mergeCell ref="Q133:S134"/>
    <mergeCell ref="T133:V134"/>
    <mergeCell ref="W133:Y134"/>
    <mergeCell ref="A74:Y74"/>
    <mergeCell ref="A75:A77"/>
    <mergeCell ref="B75:B77"/>
    <mergeCell ref="A181:Y181"/>
    <mergeCell ref="A182:A184"/>
    <mergeCell ref="B182:B184"/>
    <mergeCell ref="C182:C184"/>
    <mergeCell ref="A143:Y143"/>
    <mergeCell ref="A144:A146"/>
    <mergeCell ref="B144:B146"/>
    <mergeCell ref="C144:C146"/>
    <mergeCell ref="D144:D146"/>
    <mergeCell ref="E144:E146"/>
    <mergeCell ref="F144:F146"/>
    <mergeCell ref="G144:G146"/>
    <mergeCell ref="H144:H146"/>
    <mergeCell ref="I144:I146"/>
    <mergeCell ref="J144:J146"/>
    <mergeCell ref="K144:K146"/>
    <mergeCell ref="L144:L146"/>
    <mergeCell ref="M144:M146"/>
    <mergeCell ref="N144:P145"/>
    <mergeCell ref="Q144:S145"/>
    <mergeCell ref="T144:V145"/>
    <mergeCell ref="W144:Y145"/>
    <mergeCell ref="D182:D184"/>
    <mergeCell ref="E182:E184"/>
    <mergeCell ref="A154:Y154"/>
    <mergeCell ref="A155:A157"/>
    <mergeCell ref="B155:B157"/>
    <mergeCell ref="C155:C157"/>
    <mergeCell ref="D155:D157"/>
    <mergeCell ref="E155:E157"/>
    <mergeCell ref="F155:F157"/>
    <mergeCell ref="G155:G157"/>
    <mergeCell ref="H155:H157"/>
    <mergeCell ref="I155:I157"/>
    <mergeCell ref="J155:J157"/>
    <mergeCell ref="K155:K157"/>
    <mergeCell ref="L155:L157"/>
    <mergeCell ref="M155:M157"/>
    <mergeCell ref="N155:P156"/>
    <mergeCell ref="Q155:S156"/>
    <mergeCell ref="T155:V156"/>
    <mergeCell ref="W155:Y156"/>
    <mergeCell ref="A226:Y226"/>
    <mergeCell ref="A227:A229"/>
    <mergeCell ref="B227:B229"/>
    <mergeCell ref="C227:C229"/>
    <mergeCell ref="D227:D229"/>
    <mergeCell ref="E227:E229"/>
    <mergeCell ref="F227:F229"/>
    <mergeCell ref="G227:G229"/>
    <mergeCell ref="H227:H229"/>
    <mergeCell ref="I227:I229"/>
    <mergeCell ref="J227:J229"/>
    <mergeCell ref="K227:K229"/>
    <mergeCell ref="L227:L229"/>
    <mergeCell ref="M227:M229"/>
    <mergeCell ref="N227:P228"/>
    <mergeCell ref="Q227:S228"/>
    <mergeCell ref="T227:V228"/>
    <mergeCell ref="W227:Y228"/>
    <mergeCell ref="E234:E235"/>
    <mergeCell ref="F234:F235"/>
    <mergeCell ref="A242:Y242"/>
    <mergeCell ref="A243:A245"/>
    <mergeCell ref="B243:B245"/>
    <mergeCell ref="C243:C245"/>
    <mergeCell ref="D243:D245"/>
    <mergeCell ref="E243:E245"/>
    <mergeCell ref="F243:F245"/>
    <mergeCell ref="G243:G245"/>
    <mergeCell ref="H243:H245"/>
    <mergeCell ref="I243:I245"/>
    <mergeCell ref="J243:J245"/>
    <mergeCell ref="K243:K245"/>
    <mergeCell ref="L243:L245"/>
    <mergeCell ref="M243:M245"/>
    <mergeCell ref="N243:P244"/>
    <mergeCell ref="Q243:S244"/>
    <mergeCell ref="T243:V244"/>
    <mergeCell ref="W243:Y244"/>
    <mergeCell ref="A234:A235"/>
    <mergeCell ref="B234:B235"/>
    <mergeCell ref="C234:C235"/>
    <mergeCell ref="D234:D235"/>
    <mergeCell ref="Q279:S280"/>
    <mergeCell ref="T279:V280"/>
    <mergeCell ref="W279:Y280"/>
    <mergeCell ref="A289:Y289"/>
    <mergeCell ref="A290:A292"/>
    <mergeCell ref="B290:B292"/>
    <mergeCell ref="C290:C292"/>
    <mergeCell ref="D290:D292"/>
    <mergeCell ref="E290:E292"/>
    <mergeCell ref="F290:F292"/>
    <mergeCell ref="G290:G292"/>
    <mergeCell ref="H290:H292"/>
    <mergeCell ref="I290:I292"/>
    <mergeCell ref="J290:J292"/>
    <mergeCell ref="K290:K292"/>
    <mergeCell ref="L290:L292"/>
    <mergeCell ref="M290:M292"/>
    <mergeCell ref="N290:P291"/>
    <mergeCell ref="Q290:S291"/>
    <mergeCell ref="T290:V291"/>
    <mergeCell ref="W290:Y291"/>
    <mergeCell ref="D279:D281"/>
    <mergeCell ref="E279:E281"/>
    <mergeCell ref="Q327:S328"/>
    <mergeCell ref="T327:V328"/>
    <mergeCell ref="W327:Y328"/>
    <mergeCell ref="A299:Y299"/>
    <mergeCell ref="A300:A302"/>
    <mergeCell ref="B300:B302"/>
    <mergeCell ref="C300:C302"/>
    <mergeCell ref="D300:D302"/>
    <mergeCell ref="E300:E302"/>
    <mergeCell ref="F300:F302"/>
    <mergeCell ref="G300:G302"/>
    <mergeCell ref="H300:H302"/>
    <mergeCell ref="I300:I302"/>
    <mergeCell ref="J300:J302"/>
    <mergeCell ref="K300:K302"/>
    <mergeCell ref="L300:L302"/>
    <mergeCell ref="M300:M302"/>
    <mergeCell ref="N300:P301"/>
    <mergeCell ref="Q300:S301"/>
    <mergeCell ref="T300:V301"/>
    <mergeCell ref="W300:Y301"/>
    <mergeCell ref="L327:L329"/>
    <mergeCell ref="M327:M329"/>
    <mergeCell ref="N327:P328"/>
    <mergeCell ref="A315:Y315"/>
    <mergeCell ref="A316:A318"/>
    <mergeCell ref="B316:B318"/>
    <mergeCell ref="C316:C318"/>
    <mergeCell ref="D316:D318"/>
    <mergeCell ref="E316:E318"/>
    <mergeCell ref="F316:F318"/>
    <mergeCell ref="G316:G318"/>
    <mergeCell ref="H316:H318"/>
    <mergeCell ref="I316:I318"/>
    <mergeCell ref="J316:J318"/>
    <mergeCell ref="K316:K318"/>
    <mergeCell ref="L316:L318"/>
    <mergeCell ref="M316:M318"/>
    <mergeCell ref="N316:P317"/>
    <mergeCell ref="Q316:S317"/>
    <mergeCell ref="T316:V317"/>
    <mergeCell ref="W316:Y317"/>
    <mergeCell ref="A1:Y1"/>
    <mergeCell ref="F363:F365"/>
    <mergeCell ref="G363:G365"/>
    <mergeCell ref="H363:H365"/>
    <mergeCell ref="I363:I365"/>
    <mergeCell ref="J363:J365"/>
    <mergeCell ref="K363:K365"/>
    <mergeCell ref="L363:L365"/>
    <mergeCell ref="M363:M365"/>
    <mergeCell ref="N363:P364"/>
    <mergeCell ref="A352:A353"/>
    <mergeCell ref="B352:B353"/>
    <mergeCell ref="C352:C353"/>
    <mergeCell ref="D352:D353"/>
    <mergeCell ref="A363:A365"/>
    <mergeCell ref="B363:B365"/>
    <mergeCell ref="C363:C365"/>
    <mergeCell ref="D363:D365"/>
    <mergeCell ref="E363:E365"/>
    <mergeCell ref="A348:Y348"/>
    <mergeCell ref="A349:A351"/>
    <mergeCell ref="B349:B351"/>
    <mergeCell ref="C349:C351"/>
    <mergeCell ref="Q349:S350"/>
    <mergeCell ref="N349:P350"/>
    <mergeCell ref="C382:C388"/>
    <mergeCell ref="D382:D388"/>
    <mergeCell ref="E382:E388"/>
    <mergeCell ref="F382:F388"/>
    <mergeCell ref="L382:L388"/>
    <mergeCell ref="M382:M388"/>
    <mergeCell ref="A379:A381"/>
    <mergeCell ref="B379:B381"/>
    <mergeCell ref="C379:C381"/>
    <mergeCell ref="D379:D381"/>
    <mergeCell ref="E379:E381"/>
    <mergeCell ref="F379:F381"/>
    <mergeCell ref="G379:G381"/>
    <mergeCell ref="H379:H381"/>
    <mergeCell ref="I379:I381"/>
    <mergeCell ref="A378:Y378"/>
    <mergeCell ref="T349:V350"/>
    <mergeCell ref="W349:Y350"/>
    <mergeCell ref="B382:B388"/>
    <mergeCell ref="A2:Y2"/>
    <mergeCell ref="J379:J381"/>
    <mergeCell ref="K379:K381"/>
    <mergeCell ref="L379:L381"/>
    <mergeCell ref="M379:M381"/>
    <mergeCell ref="N379:P380"/>
    <mergeCell ref="Q379:S380"/>
    <mergeCell ref="T379:V380"/>
    <mergeCell ref="W379:Y380"/>
    <mergeCell ref="Q363:S364"/>
    <mergeCell ref="T363:V364"/>
    <mergeCell ref="W363:Y364"/>
    <mergeCell ref="A362:Y362"/>
    <mergeCell ref="D349:D351"/>
    <mergeCell ref="E349:E351"/>
    <mergeCell ref="F349:F351"/>
    <mergeCell ref="G349:G351"/>
    <mergeCell ref="H349:H351"/>
    <mergeCell ref="I349:I351"/>
    <mergeCell ref="J349:J351"/>
    <mergeCell ref="K349:K351"/>
    <mergeCell ref="L349:L351"/>
    <mergeCell ref="M349:M351"/>
    <mergeCell ref="Q393:S394"/>
    <mergeCell ref="T393:V394"/>
    <mergeCell ref="W393:Y394"/>
    <mergeCell ref="A117:Y117"/>
    <mergeCell ref="A118:A120"/>
    <mergeCell ref="B118:B120"/>
    <mergeCell ref="C118:C120"/>
    <mergeCell ref="D118:D120"/>
    <mergeCell ref="E118:E120"/>
    <mergeCell ref="F118:F120"/>
    <mergeCell ref="G118:G120"/>
    <mergeCell ref="H118:H120"/>
    <mergeCell ref="I118:I120"/>
    <mergeCell ref="J118:J120"/>
    <mergeCell ref="K118:K120"/>
    <mergeCell ref="L118:L120"/>
    <mergeCell ref="M118:M120"/>
    <mergeCell ref="N118:P119"/>
    <mergeCell ref="Q118:S119"/>
    <mergeCell ref="T118:V119"/>
    <mergeCell ref="W118:Y119"/>
    <mergeCell ref="L122:L123"/>
    <mergeCell ref="M130:M131"/>
    <mergeCell ref="A382:A388"/>
    <mergeCell ref="F306:F307"/>
    <mergeCell ref="A396:A400"/>
    <mergeCell ref="B396:B400"/>
    <mergeCell ref="C396:C400"/>
    <mergeCell ref="D396:D400"/>
    <mergeCell ref="K396:K400"/>
    <mergeCell ref="L396:L400"/>
    <mergeCell ref="M396:M400"/>
    <mergeCell ref="F398:F399"/>
    <mergeCell ref="A392:Y392"/>
    <mergeCell ref="A393:A395"/>
    <mergeCell ref="B393:B395"/>
    <mergeCell ref="C393:C395"/>
    <mergeCell ref="D393:D395"/>
    <mergeCell ref="E393:E395"/>
    <mergeCell ref="F393:F395"/>
    <mergeCell ref="G393:G395"/>
    <mergeCell ref="H393:H395"/>
    <mergeCell ref="I393:I395"/>
    <mergeCell ref="J393:J395"/>
    <mergeCell ref="K393:K395"/>
    <mergeCell ref="L393:L395"/>
    <mergeCell ref="M393:M395"/>
    <mergeCell ref="N393:P394"/>
  </mergeCells>
  <dataValidations count="3">
    <dataValidation type="list" allowBlank="1" showInputMessage="1" showErrorMessage="1" sqref="B330:B331 B333:B334" xr:uid="{1FC37A08-4B64-43A2-9428-248507406436}">
      <formula1>"2.La Biotecnología como parte fundamental de la investigación científica,3.El Valor Agregado en el centro de la Cultura Organizacional,N/A"</formula1>
    </dataValidation>
    <dataValidation type="list" allowBlank="1" showInputMessage="1" showErrorMessage="1" sqref="C330:C331 C333:C334" xr:uid="{E0639FE7-7E0A-4330-891F-062BB3D8B74E}">
      <formula1>"N/A"</formula1>
    </dataValidation>
    <dataValidation type="list" allowBlank="1" showInputMessage="1" showErrorMessage="1" sqref="D330:D331 D333:D334" xr:uid="{C955D426-B132-4E6A-9699-5352ACDCA447}">
      <formula1>"1.1.2: Aumentar los ensayos de laboratorio acreditados,3.1.1: Fortalecer las competencias a través de programas de capacitaciones técnicas.,3.1.2: Ampliar el alcance interno del sistema de calidad"</formula1>
    </dataValidation>
  </dataValidations>
  <pageMargins left="0.7" right="0.7" top="0.75" bottom="0.75" header="0.3" footer="0.3"/>
  <pageSetup paperSize="9" scale="29" fitToHeight="0" orientation="landscape" horizontalDpi="0" verticalDpi="0" r:id="rId1"/>
  <rowBreaks count="30" manualBreakCount="30">
    <brk id="17" max="24" man="1"/>
    <brk id="30" max="24" man="1"/>
    <brk id="43" max="24" man="1"/>
    <brk id="58" max="24" man="1"/>
    <brk id="73" max="24" man="1"/>
    <brk id="88" max="24" man="1"/>
    <brk id="101" max="24" man="1"/>
    <brk id="116" max="24" man="1"/>
    <brk id="131" max="24" man="1"/>
    <brk id="142" max="24" man="1"/>
    <brk id="153" max="24" man="1"/>
    <brk id="165" max="24" man="1"/>
    <brk id="180" max="24" man="1"/>
    <brk id="193" max="24" man="1"/>
    <brk id="205" max="24" man="1"/>
    <brk id="225" max="24" man="1"/>
    <brk id="241" max="24" man="1"/>
    <brk id="251" max="24" man="1"/>
    <brk id="262" max="24" man="1"/>
    <brk id="277" max="24" man="1"/>
    <brk id="288" max="24" man="1"/>
    <brk id="298" max="24" man="1"/>
    <brk id="314" max="24" man="1"/>
    <brk id="325" max="24" man="1"/>
    <brk id="336" max="24" man="1"/>
    <brk id="347" max="24" man="1"/>
    <brk id="361" max="24" man="1"/>
    <brk id="377" max="24" man="1"/>
    <brk id="391" max="24" man="1"/>
    <brk id="40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vt:lpstr>
      <vt:lpstr>POA!Área_de_impresión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Mañon</dc:creator>
  <cp:lastModifiedBy>Pedro Mañon</cp:lastModifiedBy>
  <cp:lastPrinted>2023-03-17T15:48:38Z</cp:lastPrinted>
  <dcterms:created xsi:type="dcterms:W3CDTF">2023-01-18T14:00:01Z</dcterms:created>
  <dcterms:modified xsi:type="dcterms:W3CDTF">2023-03-23T17:46:07Z</dcterms:modified>
</cp:coreProperties>
</file>